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 My D Documents\05 Automotive\08 2009 GMC Yukon XL SLT 4x4\"/>
    </mc:Choice>
  </mc:AlternateContent>
  <xr:revisionPtr revIDLastSave="0" documentId="13_ncr:1_{2BD6129F-0787-418E-A9DC-4F79FEC15495}" xr6:coauthVersionLast="47" xr6:coauthVersionMax="47" xr10:uidLastSave="{00000000-0000-0000-0000-000000000000}"/>
  <bookViews>
    <workbookView xWindow="28680" yWindow="-120" windowWidth="29040" windowHeight="15840" tabRatio="799" activeTab="4" xr2:uid="{DD78D859-74A5-4495-9E54-65ECEDB38083}"/>
  </bookViews>
  <sheets>
    <sheet name="WDH Calculator" sheetId="2" r:id="rId1"/>
    <sheet name="WDH Visual" sheetId="4" r:id="rId2"/>
    <sheet name="WCH Calculator" sheetId="3" r:id="rId3"/>
    <sheet name="SUV Tow Ratings" sheetId="1" r:id="rId4"/>
    <sheet name="Tire-Trans-Crawl Calculators" sheetId="7" r:id="rId5"/>
    <sheet name="10SP RPMs Chart" sheetId="9" r:id="rId6"/>
    <sheet name="6SP RPMs Chart" sheetId="5" r:id="rId7"/>
    <sheet name="4SP RPMs Chart" sheetId="8" r:id="rId8"/>
    <sheet name="HD 4SP RPMs Chart" sheetId="6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9" l="1"/>
  <c r="D49" i="9"/>
  <c r="E49" i="9" s="1"/>
  <c r="D50" i="9"/>
  <c r="D51" i="9"/>
  <c r="D52" i="9"/>
  <c r="D53" i="9"/>
  <c r="D54" i="9"/>
  <c r="D55" i="9"/>
  <c r="D56" i="9"/>
  <c r="D57" i="9"/>
  <c r="E57" i="9" s="1"/>
  <c r="D47" i="9"/>
  <c r="D41" i="6"/>
  <c r="D42" i="8"/>
  <c r="D43" i="8"/>
  <c r="D44" i="8"/>
  <c r="D45" i="8"/>
  <c r="D41" i="8"/>
  <c r="D46" i="5"/>
  <c r="D47" i="5"/>
  <c r="D48" i="5"/>
  <c r="D49" i="5"/>
  <c r="D45" i="5"/>
  <c r="D44" i="5"/>
  <c r="D43" i="5"/>
  <c r="O6" i="5"/>
  <c r="Q6" i="5"/>
  <c r="S6" i="5"/>
  <c r="O7" i="5"/>
  <c r="Q7" i="5"/>
  <c r="S7" i="5"/>
  <c r="O8" i="5"/>
  <c r="Q8" i="5"/>
  <c r="S8" i="5"/>
  <c r="O9" i="5"/>
  <c r="Q9" i="5"/>
  <c r="S9" i="5"/>
  <c r="M6" i="5"/>
  <c r="M7" i="5"/>
  <c r="M8" i="5"/>
  <c r="W8" i="6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W7" i="6"/>
  <c r="E10" i="6"/>
  <c r="E11" i="6" s="1"/>
  <c r="E12" i="6" s="1"/>
  <c r="E10" i="8"/>
  <c r="E11" i="8" s="1"/>
  <c r="E12" i="8" s="1"/>
  <c r="E10" i="5"/>
  <c r="E11" i="5" s="1"/>
  <c r="E12" i="5" s="1"/>
  <c r="D231" i="9"/>
  <c r="D230" i="9"/>
  <c r="D229" i="9"/>
  <c r="D228" i="9"/>
  <c r="D227" i="9"/>
  <c r="D78" i="9"/>
  <c r="D77" i="9"/>
  <c r="D76" i="9"/>
  <c r="D58" i="9"/>
  <c r="E55" i="9" s="1"/>
  <c r="E56" i="9"/>
  <c r="E54" i="9"/>
  <c r="E53" i="9"/>
  <c r="E52" i="9"/>
  <c r="E50" i="9"/>
  <c r="E48" i="9"/>
  <c r="E40" i="9"/>
  <c r="E39" i="9"/>
  <c r="E38" i="9"/>
  <c r="E37" i="9"/>
  <c r="E36" i="9"/>
  <c r="E35" i="9"/>
  <c r="E34" i="9"/>
  <c r="E33" i="9"/>
  <c r="E32" i="9"/>
  <c r="E31" i="9"/>
  <c r="E30" i="9"/>
  <c r="E10" i="9"/>
  <c r="E11" i="9" s="1"/>
  <c r="E12" i="9" s="1"/>
  <c r="E13" i="6" l="1"/>
  <c r="E14" i="6" s="1"/>
  <c r="E16" i="6"/>
  <c r="E16" i="8"/>
  <c r="E13" i="8"/>
  <c r="E14" i="8" s="1"/>
  <c r="E16" i="5"/>
  <c r="E13" i="5"/>
  <c r="E14" i="5" s="1"/>
  <c r="E47" i="9"/>
  <c r="E51" i="9"/>
  <c r="E16" i="9"/>
  <c r="E13" i="9"/>
  <c r="E14" i="9" s="1"/>
  <c r="E17" i="6" l="1"/>
  <c r="E18" i="6" s="1"/>
  <c r="E22" i="6"/>
  <c r="E23" i="6" s="1"/>
  <c r="E24" i="6" s="1"/>
  <c r="E22" i="8"/>
  <c r="E23" i="8" s="1"/>
  <c r="E24" i="8" s="1"/>
  <c r="E17" i="8"/>
  <c r="E18" i="8" s="1"/>
  <c r="E17" i="5"/>
  <c r="E18" i="5" s="1"/>
  <c r="E22" i="5"/>
  <c r="E22" i="9"/>
  <c r="E17" i="9"/>
  <c r="E18" i="9" s="1"/>
  <c r="E23" i="5" l="1"/>
  <c r="E24" i="5" s="1"/>
  <c r="AY53" i="9"/>
  <c r="AZ53" i="9" s="1"/>
  <c r="AU53" i="9"/>
  <c r="AV53" i="9" s="1"/>
  <c r="AW51" i="9"/>
  <c r="AX51" i="9" s="1"/>
  <c r="AS51" i="9"/>
  <c r="AT51" i="9" s="1"/>
  <c r="AY49" i="9"/>
  <c r="AZ49" i="9" s="1"/>
  <c r="AU49" i="9"/>
  <c r="AV49" i="9" s="1"/>
  <c r="AQ49" i="9"/>
  <c r="AR49" i="9" s="1"/>
  <c r="AW47" i="9"/>
  <c r="AX47" i="9" s="1"/>
  <c r="AS47" i="9"/>
  <c r="AT47" i="9" s="1"/>
  <c r="AY54" i="9"/>
  <c r="AZ54" i="9" s="1"/>
  <c r="AW52" i="9"/>
  <c r="AX52" i="9" s="1"/>
  <c r="AS52" i="9"/>
  <c r="AT52" i="9" s="1"/>
  <c r="AY50" i="9"/>
  <c r="AZ50" i="9" s="1"/>
  <c r="AU50" i="9"/>
  <c r="AV50" i="9" s="1"/>
  <c r="AQ50" i="9"/>
  <c r="AR50" i="9" s="1"/>
  <c r="AY48" i="9"/>
  <c r="AZ48" i="9" s="1"/>
  <c r="AU48" i="9"/>
  <c r="AV48" i="9" s="1"/>
  <c r="AQ48" i="9"/>
  <c r="AR48" i="9" s="1"/>
  <c r="AW53" i="9"/>
  <c r="AX53" i="9" s="1"/>
  <c r="AY51" i="9"/>
  <c r="AZ51" i="9" s="1"/>
  <c r="AU51" i="9"/>
  <c r="AV51" i="9" s="1"/>
  <c r="AQ51" i="9"/>
  <c r="AR51" i="9" s="1"/>
  <c r="AW49" i="9"/>
  <c r="AX49" i="9" s="1"/>
  <c r="AS49" i="9"/>
  <c r="AT49" i="9" s="1"/>
  <c r="AO49" i="9"/>
  <c r="AP49" i="9" s="1"/>
  <c r="AY47" i="9"/>
  <c r="AZ47" i="9" s="1"/>
  <c r="AU47" i="9"/>
  <c r="AV47" i="9" s="1"/>
  <c r="AW54" i="9"/>
  <c r="AX54" i="9" s="1"/>
  <c r="AY52" i="9"/>
  <c r="AZ52" i="9" s="1"/>
  <c r="AU52" i="9"/>
  <c r="AV52" i="9" s="1"/>
  <c r="AW50" i="9"/>
  <c r="AX50" i="9" s="1"/>
  <c r="AS50" i="9"/>
  <c r="AT50" i="9" s="1"/>
  <c r="AW48" i="9"/>
  <c r="AX48" i="9" s="1"/>
  <c r="AS48" i="9"/>
  <c r="AT48" i="9" s="1"/>
  <c r="AO48" i="9"/>
  <c r="AP48" i="9" s="1"/>
  <c r="AY46" i="9"/>
  <c r="AZ46" i="9" s="1"/>
  <c r="AU46" i="9"/>
  <c r="AV46" i="9" s="1"/>
  <c r="AQ46" i="9"/>
  <c r="AR46" i="9" s="1"/>
  <c r="AY45" i="9"/>
  <c r="AZ45" i="9" s="1"/>
  <c r="AU45" i="9"/>
  <c r="AV45" i="9" s="1"/>
  <c r="AQ45" i="9"/>
  <c r="AR45" i="9" s="1"/>
  <c r="AY44" i="9"/>
  <c r="AZ44" i="9" s="1"/>
  <c r="AU44" i="9"/>
  <c r="AV44" i="9" s="1"/>
  <c r="AQ44" i="9"/>
  <c r="AR44" i="9" s="1"/>
  <c r="AY43" i="9"/>
  <c r="AZ43" i="9" s="1"/>
  <c r="AU43" i="9"/>
  <c r="AV43" i="9" s="1"/>
  <c r="AQ43" i="9"/>
  <c r="AR43" i="9" s="1"/>
  <c r="AY42" i="9"/>
  <c r="AZ42" i="9" s="1"/>
  <c r="AU42" i="9"/>
  <c r="AV42" i="9" s="1"/>
  <c r="AQ42" i="9"/>
  <c r="AR42" i="9" s="1"/>
  <c r="AM42" i="9"/>
  <c r="AN42" i="9" s="1"/>
  <c r="AY41" i="9"/>
  <c r="AZ41" i="9" s="1"/>
  <c r="AU41" i="9"/>
  <c r="AV41" i="9" s="1"/>
  <c r="AQ41" i="9"/>
  <c r="AR41" i="9" s="1"/>
  <c r="AM41" i="9"/>
  <c r="AN41" i="9" s="1"/>
  <c r="AY40" i="9"/>
  <c r="AZ40" i="9" s="1"/>
  <c r="AU40" i="9"/>
  <c r="AV40" i="9" s="1"/>
  <c r="AQ40" i="9"/>
  <c r="AR40" i="9" s="1"/>
  <c r="AM40" i="9"/>
  <c r="AN40" i="9" s="1"/>
  <c r="AW38" i="9"/>
  <c r="AX38" i="9" s="1"/>
  <c r="AO47" i="9"/>
  <c r="AP47" i="9" s="1"/>
  <c r="AY39" i="9"/>
  <c r="AZ39" i="9" s="1"/>
  <c r="AU39" i="9"/>
  <c r="AV39" i="9" s="1"/>
  <c r="AQ39" i="9"/>
  <c r="AR39" i="9" s="1"/>
  <c r="AM39" i="9"/>
  <c r="AN39" i="9" s="1"/>
  <c r="AA39" i="9"/>
  <c r="AB39" i="9" s="1"/>
  <c r="AW37" i="9"/>
  <c r="AX37" i="9" s="1"/>
  <c r="AS37" i="9"/>
  <c r="AT37" i="9" s="1"/>
  <c r="AO37" i="9"/>
  <c r="AP37" i="9" s="1"/>
  <c r="AC37" i="9"/>
  <c r="AD37" i="9" s="1"/>
  <c r="Y37" i="9"/>
  <c r="Z37" i="9" s="1"/>
  <c r="AW35" i="9"/>
  <c r="AX35" i="9" s="1"/>
  <c r="AS35" i="9"/>
  <c r="AT35" i="9" s="1"/>
  <c r="AO35" i="9"/>
  <c r="AP35" i="9" s="1"/>
  <c r="AK35" i="9"/>
  <c r="AL35" i="9" s="1"/>
  <c r="AA35" i="9"/>
  <c r="AB35" i="9" s="1"/>
  <c r="W35" i="9"/>
  <c r="X35" i="9" s="1"/>
  <c r="AY33" i="9"/>
  <c r="AZ33" i="9" s="1"/>
  <c r="AU33" i="9"/>
  <c r="AV33" i="9" s="1"/>
  <c r="AQ33" i="9"/>
  <c r="AR33" i="9" s="1"/>
  <c r="AM33" i="9"/>
  <c r="AN33" i="9" s="1"/>
  <c r="AC33" i="9"/>
  <c r="AD33" i="9" s="1"/>
  <c r="Y33" i="9"/>
  <c r="Z33" i="9" s="1"/>
  <c r="U33" i="9"/>
  <c r="V33" i="9" s="1"/>
  <c r="Q33" i="9"/>
  <c r="R33" i="9" s="1"/>
  <c r="AW31" i="9"/>
  <c r="AX31" i="9" s="1"/>
  <c r="AS31" i="9"/>
  <c r="AT31" i="9" s="1"/>
  <c r="AO31" i="9"/>
  <c r="AP31" i="9" s="1"/>
  <c r="AK31" i="9"/>
  <c r="AL31" i="9" s="1"/>
  <c r="AA31" i="9"/>
  <c r="AB31" i="9" s="1"/>
  <c r="W31" i="9"/>
  <c r="X31" i="9" s="1"/>
  <c r="O31" i="9"/>
  <c r="P31" i="9" s="1"/>
  <c r="AY29" i="9"/>
  <c r="AZ29" i="9" s="1"/>
  <c r="AU29" i="9"/>
  <c r="AV29" i="9" s="1"/>
  <c r="AQ29" i="9"/>
  <c r="AR29" i="9" s="1"/>
  <c r="AM29" i="9"/>
  <c r="AN29" i="9" s="1"/>
  <c r="AC29" i="9"/>
  <c r="AD29" i="9" s="1"/>
  <c r="Y29" i="9"/>
  <c r="Z29" i="9" s="1"/>
  <c r="U29" i="9"/>
  <c r="V29" i="9" s="1"/>
  <c r="Q29" i="9"/>
  <c r="R29" i="9" s="1"/>
  <c r="M29" i="9"/>
  <c r="N29" i="9" s="1"/>
  <c r="AW46" i="9"/>
  <c r="AX46" i="9" s="1"/>
  <c r="AS46" i="9"/>
  <c r="AT46" i="9" s="1"/>
  <c r="AO46" i="9"/>
  <c r="AP46" i="9" s="1"/>
  <c r="AW45" i="9"/>
  <c r="AX45" i="9" s="1"/>
  <c r="AS45" i="9"/>
  <c r="AT45" i="9" s="1"/>
  <c r="AO45" i="9"/>
  <c r="AP45" i="9" s="1"/>
  <c r="AW44" i="9"/>
  <c r="AX44" i="9" s="1"/>
  <c r="AS44" i="9"/>
  <c r="AT44" i="9" s="1"/>
  <c r="AO44" i="9"/>
  <c r="AP44" i="9" s="1"/>
  <c r="AW43" i="9"/>
  <c r="AX43" i="9" s="1"/>
  <c r="AS43" i="9"/>
  <c r="AT43" i="9" s="1"/>
  <c r="AO43" i="9"/>
  <c r="AP43" i="9" s="1"/>
  <c r="AW42" i="9"/>
  <c r="AX42" i="9" s="1"/>
  <c r="AS42" i="9"/>
  <c r="AT42" i="9" s="1"/>
  <c r="AO42" i="9"/>
  <c r="AP42" i="9" s="1"/>
  <c r="AW41" i="9"/>
  <c r="AX41" i="9" s="1"/>
  <c r="AS41" i="9"/>
  <c r="AT41" i="9" s="1"/>
  <c r="AO41" i="9"/>
  <c r="AP41" i="9" s="1"/>
  <c r="AW40" i="9"/>
  <c r="AX40" i="9" s="1"/>
  <c r="AS40" i="9"/>
  <c r="AT40" i="9" s="1"/>
  <c r="AO40" i="9"/>
  <c r="AP40" i="9" s="1"/>
  <c r="AC40" i="9"/>
  <c r="AD40" i="9" s="1"/>
  <c r="AY38" i="9"/>
  <c r="AZ38" i="9" s="1"/>
  <c r="AU38" i="9"/>
  <c r="AV38" i="9" s="1"/>
  <c r="AQ38" i="9"/>
  <c r="AR38" i="9" s="1"/>
  <c r="AM38" i="9"/>
  <c r="AN38" i="9" s="1"/>
  <c r="AA38" i="9"/>
  <c r="AB38" i="9" s="1"/>
  <c r="AW36" i="9"/>
  <c r="AX36" i="9" s="1"/>
  <c r="AS36" i="9"/>
  <c r="AT36" i="9" s="1"/>
  <c r="AO36" i="9"/>
  <c r="AP36" i="9" s="1"/>
  <c r="AK36" i="9"/>
  <c r="AL36" i="9" s="1"/>
  <c r="AA36" i="9"/>
  <c r="AB36" i="9" s="1"/>
  <c r="W36" i="9"/>
  <c r="X36" i="9" s="1"/>
  <c r="AY34" i="9"/>
  <c r="AZ34" i="9" s="1"/>
  <c r="AU34" i="9"/>
  <c r="AV34" i="9" s="1"/>
  <c r="AQ34" i="9"/>
  <c r="AR34" i="9" s="1"/>
  <c r="AM34" i="9"/>
  <c r="AN34" i="9" s="1"/>
  <c r="AC34" i="9"/>
  <c r="AD34" i="9" s="1"/>
  <c r="Y34" i="9"/>
  <c r="Z34" i="9" s="1"/>
  <c r="U34" i="9"/>
  <c r="V34" i="9" s="1"/>
  <c r="AW32" i="9"/>
  <c r="AX32" i="9" s="1"/>
  <c r="AS32" i="9"/>
  <c r="AT32" i="9" s="1"/>
  <c r="AO32" i="9"/>
  <c r="AP32" i="9" s="1"/>
  <c r="AK32" i="9"/>
  <c r="AL32" i="9" s="1"/>
  <c r="AA32" i="9"/>
  <c r="AB32" i="9" s="1"/>
  <c r="W32" i="9"/>
  <c r="X32" i="9" s="1"/>
  <c r="O32" i="9"/>
  <c r="P32" i="9" s="1"/>
  <c r="AY30" i="9"/>
  <c r="AZ30" i="9" s="1"/>
  <c r="AU30" i="9"/>
  <c r="AV30" i="9" s="1"/>
  <c r="AQ30" i="9"/>
  <c r="AR30" i="9" s="1"/>
  <c r="AM30" i="9"/>
  <c r="AN30" i="9" s="1"/>
  <c r="AC30" i="9"/>
  <c r="AD30" i="9" s="1"/>
  <c r="Y30" i="9"/>
  <c r="Z30" i="9" s="1"/>
  <c r="U30" i="9"/>
  <c r="V30" i="9" s="1"/>
  <c r="Q30" i="9"/>
  <c r="R30" i="9" s="1"/>
  <c r="M30" i="9"/>
  <c r="N30" i="9" s="1"/>
  <c r="I30" i="9"/>
  <c r="J30" i="9" s="1"/>
  <c r="AQ47" i="9"/>
  <c r="AR47" i="9" s="1"/>
  <c r="AW39" i="9"/>
  <c r="AX39" i="9" s="1"/>
  <c r="AS39" i="9"/>
  <c r="AT39" i="9" s="1"/>
  <c r="AO39" i="9"/>
  <c r="AP39" i="9" s="1"/>
  <c r="AC39" i="9"/>
  <c r="AD39" i="9" s="1"/>
  <c r="AY37" i="9"/>
  <c r="AZ37" i="9" s="1"/>
  <c r="AU37" i="9"/>
  <c r="AV37" i="9" s="1"/>
  <c r="AQ37" i="9"/>
  <c r="AR37" i="9" s="1"/>
  <c r="AM37" i="9"/>
  <c r="AN37" i="9" s="1"/>
  <c r="AA37" i="9"/>
  <c r="AB37" i="9" s="1"/>
  <c r="AY35" i="9"/>
  <c r="AZ35" i="9" s="1"/>
  <c r="AU35" i="9"/>
  <c r="AV35" i="9" s="1"/>
  <c r="AQ35" i="9"/>
  <c r="AR35" i="9" s="1"/>
  <c r="AM35" i="9"/>
  <c r="AN35" i="9" s="1"/>
  <c r="AC35" i="9"/>
  <c r="AD35" i="9" s="1"/>
  <c r="Y35" i="9"/>
  <c r="Z35" i="9" s="1"/>
  <c r="U35" i="9"/>
  <c r="V35" i="9" s="1"/>
  <c r="AW33" i="9"/>
  <c r="AX33" i="9" s="1"/>
  <c r="AS33" i="9"/>
  <c r="AT33" i="9" s="1"/>
  <c r="AO33" i="9"/>
  <c r="AP33" i="9" s="1"/>
  <c r="AK33" i="9"/>
  <c r="AL33" i="9" s="1"/>
  <c r="AA33" i="9"/>
  <c r="AB33" i="9" s="1"/>
  <c r="W33" i="9"/>
  <c r="X33" i="9" s="1"/>
  <c r="AY31" i="9"/>
  <c r="AZ31" i="9" s="1"/>
  <c r="AU31" i="9"/>
  <c r="AV31" i="9" s="1"/>
  <c r="AQ31" i="9"/>
  <c r="AR31" i="9" s="1"/>
  <c r="AM31" i="9"/>
  <c r="AN31" i="9" s="1"/>
  <c r="AC31" i="9"/>
  <c r="AD31" i="9" s="1"/>
  <c r="Y31" i="9"/>
  <c r="Z31" i="9" s="1"/>
  <c r="U31" i="9"/>
  <c r="V31" i="9" s="1"/>
  <c r="Q31" i="9"/>
  <c r="R31" i="9" s="1"/>
  <c r="M31" i="9"/>
  <c r="N31" i="9" s="1"/>
  <c r="AW29" i="9"/>
  <c r="AX29" i="9" s="1"/>
  <c r="AS29" i="9"/>
  <c r="AT29" i="9" s="1"/>
  <c r="AO29" i="9"/>
  <c r="AP29" i="9" s="1"/>
  <c r="AK29" i="9"/>
  <c r="AL29" i="9" s="1"/>
  <c r="AA29" i="9"/>
  <c r="AB29" i="9" s="1"/>
  <c r="W29" i="9"/>
  <c r="X29" i="9" s="1"/>
  <c r="O29" i="9"/>
  <c r="P29" i="9" s="1"/>
  <c r="AY28" i="9"/>
  <c r="AZ28" i="9" s="1"/>
  <c r="AC38" i="9"/>
  <c r="AD38" i="9" s="1"/>
  <c r="M38" i="9"/>
  <c r="N38" i="9" s="1"/>
  <c r="AM36" i="9"/>
  <c r="AN36" i="9" s="1"/>
  <c r="Q36" i="9"/>
  <c r="R36" i="9" s="1"/>
  <c r="AO34" i="9"/>
  <c r="AP34" i="9" s="1"/>
  <c r="S34" i="9"/>
  <c r="T34" i="9" s="1"/>
  <c r="AU32" i="9"/>
  <c r="AV32" i="9" s="1"/>
  <c r="Y32" i="9"/>
  <c r="Z32" i="9" s="1"/>
  <c r="I32" i="9"/>
  <c r="J32" i="9" s="1"/>
  <c r="AW30" i="9"/>
  <c r="AX30" i="9" s="1"/>
  <c r="AA30" i="9"/>
  <c r="AB30" i="9" s="1"/>
  <c r="I29" i="9"/>
  <c r="J29" i="9" s="1"/>
  <c r="AU28" i="9"/>
  <c r="AV28" i="9" s="1"/>
  <c r="AQ28" i="9"/>
  <c r="AR28" i="9" s="1"/>
  <c r="AM28" i="9"/>
  <c r="AN28" i="9" s="1"/>
  <c r="AC28" i="9"/>
  <c r="AD28" i="9" s="1"/>
  <c r="Y28" i="9"/>
  <c r="Z28" i="9" s="1"/>
  <c r="U28" i="9"/>
  <c r="V28" i="9" s="1"/>
  <c r="Q28" i="9"/>
  <c r="R28" i="9" s="1"/>
  <c r="M28" i="9"/>
  <c r="N28" i="9" s="1"/>
  <c r="I28" i="9"/>
  <c r="J28" i="9" s="1"/>
  <c r="AW27" i="9"/>
  <c r="AX27" i="9" s="1"/>
  <c r="AS27" i="9"/>
  <c r="AT27" i="9" s="1"/>
  <c r="AO27" i="9"/>
  <c r="AP27" i="9" s="1"/>
  <c r="AK27" i="9"/>
  <c r="AL27" i="9" s="1"/>
  <c r="AC27" i="9"/>
  <c r="AD27" i="9" s="1"/>
  <c r="Y27" i="9"/>
  <c r="Z27" i="9" s="1"/>
  <c r="U27" i="9"/>
  <c r="V27" i="9" s="1"/>
  <c r="Q27" i="9"/>
  <c r="R27" i="9" s="1"/>
  <c r="M27" i="9"/>
  <c r="N27" i="9" s="1"/>
  <c r="I27" i="9"/>
  <c r="J27" i="9" s="1"/>
  <c r="AW26" i="9"/>
  <c r="AX26" i="9" s="1"/>
  <c r="AS26" i="9"/>
  <c r="AT26" i="9" s="1"/>
  <c r="AO26" i="9"/>
  <c r="AP26" i="9" s="1"/>
  <c r="AK26" i="9"/>
  <c r="AL26" i="9" s="1"/>
  <c r="AC26" i="9"/>
  <c r="AD26" i="9" s="1"/>
  <c r="Y26" i="9"/>
  <c r="Z26" i="9" s="1"/>
  <c r="U26" i="9"/>
  <c r="V26" i="9" s="1"/>
  <c r="Q26" i="9"/>
  <c r="R26" i="9" s="1"/>
  <c r="M26" i="9"/>
  <c r="N26" i="9" s="1"/>
  <c r="I26" i="9"/>
  <c r="J26" i="9" s="1"/>
  <c r="AW25" i="9"/>
  <c r="AX25" i="9" s="1"/>
  <c r="AS25" i="9"/>
  <c r="AT25" i="9" s="1"/>
  <c r="AO25" i="9"/>
  <c r="AP25" i="9" s="1"/>
  <c r="AK25" i="9"/>
  <c r="AL25" i="9" s="1"/>
  <c r="AC25" i="9"/>
  <c r="AD25" i="9" s="1"/>
  <c r="W25" i="9"/>
  <c r="X25" i="9" s="1"/>
  <c r="S25" i="9"/>
  <c r="T25" i="9" s="1"/>
  <c r="O25" i="9"/>
  <c r="P25" i="9" s="1"/>
  <c r="AY24" i="9"/>
  <c r="AZ24" i="9" s="1"/>
  <c r="AU24" i="9"/>
  <c r="AV24" i="9" s="1"/>
  <c r="AQ24" i="9"/>
  <c r="AR24" i="9" s="1"/>
  <c r="AM24" i="9"/>
  <c r="AN24" i="9" s="1"/>
  <c r="AI24" i="9"/>
  <c r="AJ24" i="9" s="1"/>
  <c r="W24" i="9"/>
  <c r="X24" i="9" s="1"/>
  <c r="S24" i="9"/>
  <c r="T24" i="9" s="1"/>
  <c r="O24" i="9"/>
  <c r="P24" i="9" s="1"/>
  <c r="K24" i="9"/>
  <c r="L24" i="9" s="1"/>
  <c r="E23" i="9"/>
  <c r="E24" i="9" s="1"/>
  <c r="AW22" i="9"/>
  <c r="AX22" i="9" s="1"/>
  <c r="AS22" i="9"/>
  <c r="AT22" i="9" s="1"/>
  <c r="AO22" i="9"/>
  <c r="AP22" i="9" s="1"/>
  <c r="AK22" i="9"/>
  <c r="AL22" i="9" s="1"/>
  <c r="AC22" i="9"/>
  <c r="AD22" i="9" s="1"/>
  <c r="U22" i="9"/>
  <c r="V22" i="9" s="1"/>
  <c r="Q22" i="9"/>
  <c r="R22" i="9" s="1"/>
  <c r="M22" i="9"/>
  <c r="N22" i="9" s="1"/>
  <c r="I22" i="9"/>
  <c r="J22" i="9" s="1"/>
  <c r="AY17" i="9"/>
  <c r="AZ17" i="9" s="1"/>
  <c r="AU17" i="9"/>
  <c r="AV17" i="9" s="1"/>
  <c r="AQ17" i="9"/>
  <c r="AR17" i="9" s="1"/>
  <c r="AM17" i="9"/>
  <c r="AN17" i="9" s="1"/>
  <c r="AI17" i="9"/>
  <c r="AJ17" i="9" s="1"/>
  <c r="AC17" i="9"/>
  <c r="AD17" i="9" s="1"/>
  <c r="Q17" i="9"/>
  <c r="R17" i="9" s="1"/>
  <c r="M17" i="9"/>
  <c r="N17" i="9" s="1"/>
  <c r="I17" i="9"/>
  <c r="J17" i="9" s="1"/>
  <c r="BA15" i="9"/>
  <c r="BB15" i="9" s="1"/>
  <c r="AW15" i="9"/>
  <c r="AX15" i="9" s="1"/>
  <c r="AS15" i="9"/>
  <c r="AT15" i="9" s="1"/>
  <c r="AO15" i="9"/>
  <c r="AP15" i="9" s="1"/>
  <c r="AK15" i="9"/>
  <c r="AL15" i="9" s="1"/>
  <c r="AG15" i="9"/>
  <c r="AH15" i="9" s="1"/>
  <c r="Q15" i="9"/>
  <c r="R15" i="9" s="1"/>
  <c r="M15" i="9"/>
  <c r="N15" i="9" s="1"/>
  <c r="I15" i="9"/>
  <c r="J15" i="9" s="1"/>
  <c r="AY14" i="9"/>
  <c r="AZ14" i="9" s="1"/>
  <c r="AU14" i="9"/>
  <c r="AV14" i="9" s="1"/>
  <c r="AQ14" i="9"/>
  <c r="AR14" i="9" s="1"/>
  <c r="AM14" i="9"/>
  <c r="AN14" i="9" s="1"/>
  <c r="AI14" i="9"/>
  <c r="AJ14" i="9" s="1"/>
  <c r="AC14" i="9"/>
  <c r="AD14" i="9" s="1"/>
  <c r="O14" i="9"/>
  <c r="P14" i="9" s="1"/>
  <c r="K14" i="9"/>
  <c r="L14" i="9" s="1"/>
  <c r="Y38" i="9"/>
  <c r="Z38" i="9" s="1"/>
  <c r="I38" i="9"/>
  <c r="J38" i="9" s="1"/>
  <c r="AY36" i="9"/>
  <c r="AZ36" i="9" s="1"/>
  <c r="AC36" i="9"/>
  <c r="AD36" i="9" s="1"/>
  <c r="M36" i="9"/>
  <c r="N36" i="9" s="1"/>
  <c r="AK34" i="9"/>
  <c r="AL34" i="9" s="1"/>
  <c r="O34" i="9"/>
  <c r="P34" i="9" s="1"/>
  <c r="AQ32" i="9"/>
  <c r="AR32" i="9" s="1"/>
  <c r="U32" i="9"/>
  <c r="V32" i="9" s="1"/>
  <c r="AS30" i="9"/>
  <c r="AT30" i="9" s="1"/>
  <c r="W30" i="9"/>
  <c r="X30" i="9" s="1"/>
  <c r="AY23" i="9"/>
  <c r="AZ23" i="9" s="1"/>
  <c r="AU23" i="9"/>
  <c r="AV23" i="9" s="1"/>
  <c r="AQ23" i="9"/>
  <c r="AR23" i="9" s="1"/>
  <c r="AM23" i="9"/>
  <c r="AN23" i="9" s="1"/>
  <c r="AI23" i="9"/>
  <c r="AJ23" i="9" s="1"/>
  <c r="W23" i="9"/>
  <c r="X23" i="9" s="1"/>
  <c r="S23" i="9"/>
  <c r="T23" i="9" s="1"/>
  <c r="O23" i="9"/>
  <c r="P23" i="9" s="1"/>
  <c r="AW21" i="9"/>
  <c r="AX21" i="9" s="1"/>
  <c r="AS21" i="9"/>
  <c r="AT21" i="9" s="1"/>
  <c r="AO21" i="9"/>
  <c r="AP21" i="9" s="1"/>
  <c r="AK21" i="9"/>
  <c r="AL21" i="9" s="1"/>
  <c r="AC21" i="9"/>
  <c r="AD21" i="9" s="1"/>
  <c r="U21" i="9"/>
  <c r="V21" i="9" s="1"/>
  <c r="Q21" i="9"/>
  <c r="R21" i="9" s="1"/>
  <c r="M21" i="9"/>
  <c r="N21" i="9" s="1"/>
  <c r="I21" i="9"/>
  <c r="J21" i="9" s="1"/>
  <c r="AW20" i="9"/>
  <c r="AX20" i="9" s="1"/>
  <c r="AS20" i="9"/>
  <c r="AT20" i="9" s="1"/>
  <c r="AO20" i="9"/>
  <c r="AP20" i="9" s="1"/>
  <c r="AK20" i="9"/>
  <c r="AL20" i="9" s="1"/>
  <c r="AC20" i="9"/>
  <c r="AD20" i="9" s="1"/>
  <c r="S20" i="9"/>
  <c r="T20" i="9" s="1"/>
  <c r="O20" i="9"/>
  <c r="P20" i="9" s="1"/>
  <c r="AY19" i="9"/>
  <c r="AZ19" i="9" s="1"/>
  <c r="AU19" i="9"/>
  <c r="AV19" i="9" s="1"/>
  <c r="AQ19" i="9"/>
  <c r="AR19" i="9" s="1"/>
  <c r="AM19" i="9"/>
  <c r="AN19" i="9" s="1"/>
  <c r="AI19" i="9"/>
  <c r="AJ19" i="9" s="1"/>
  <c r="AC19" i="9"/>
  <c r="AD19" i="9" s="1"/>
  <c r="S19" i="9"/>
  <c r="T19" i="9" s="1"/>
  <c r="O19" i="9"/>
  <c r="P19" i="9" s="1"/>
  <c r="BA18" i="9"/>
  <c r="BB18" i="9" s="1"/>
  <c r="AW18" i="9"/>
  <c r="AX18" i="9" s="1"/>
  <c r="AS18" i="9"/>
  <c r="AT18" i="9" s="1"/>
  <c r="AO18" i="9"/>
  <c r="AP18" i="9" s="1"/>
  <c r="AK18" i="9"/>
  <c r="AL18" i="9" s="1"/>
  <c r="AG18" i="9"/>
  <c r="AH18" i="9" s="1"/>
  <c r="S18" i="9"/>
  <c r="T18" i="9" s="1"/>
  <c r="O18" i="9"/>
  <c r="P18" i="9" s="1"/>
  <c r="AY16" i="9"/>
  <c r="AZ16" i="9" s="1"/>
  <c r="AU16" i="9"/>
  <c r="AV16" i="9" s="1"/>
  <c r="AQ16" i="9"/>
  <c r="AR16" i="9" s="1"/>
  <c r="AM16" i="9"/>
  <c r="AN16" i="9" s="1"/>
  <c r="AI16" i="9"/>
  <c r="AJ16" i="9" s="1"/>
  <c r="AC16" i="9"/>
  <c r="AD16" i="9" s="1"/>
  <c r="Q16" i="9"/>
  <c r="R16" i="9" s="1"/>
  <c r="M16" i="9"/>
  <c r="N16" i="9" s="1"/>
  <c r="I16" i="9"/>
  <c r="J16" i="9" s="1"/>
  <c r="BA13" i="9"/>
  <c r="BB13" i="9" s="1"/>
  <c r="AW13" i="9"/>
  <c r="AX13" i="9" s="1"/>
  <c r="AS13" i="9"/>
  <c r="AT13" i="9" s="1"/>
  <c r="AO13" i="9"/>
  <c r="AP13" i="9" s="1"/>
  <c r="AK13" i="9"/>
  <c r="AL13" i="9" s="1"/>
  <c r="AG13" i="9"/>
  <c r="AH13" i="9" s="1"/>
  <c r="O13" i="9"/>
  <c r="P13" i="9" s="1"/>
  <c r="K13" i="9"/>
  <c r="L13" i="9" s="1"/>
  <c r="AU11" i="9"/>
  <c r="AV11" i="9" s="1"/>
  <c r="AQ11" i="9"/>
  <c r="AR11" i="9" s="1"/>
  <c r="AM11" i="9"/>
  <c r="AN11" i="9" s="1"/>
  <c r="AI11" i="9"/>
  <c r="AJ11" i="9" s="1"/>
  <c r="AC11" i="9"/>
  <c r="AD11" i="9" s="1"/>
  <c r="K11" i="9"/>
  <c r="L11" i="9" s="1"/>
  <c r="BA9" i="9"/>
  <c r="BB9" i="9" s="1"/>
  <c r="AO9" i="9"/>
  <c r="AP9" i="9" s="1"/>
  <c r="AK9" i="9"/>
  <c r="AL9" i="9" s="1"/>
  <c r="AG9" i="9"/>
  <c r="AH9" i="9" s="1"/>
  <c r="I8" i="9"/>
  <c r="J8" i="9" s="1"/>
  <c r="AM7" i="9"/>
  <c r="AN7" i="9" s="1"/>
  <c r="AI7" i="9"/>
  <c r="AJ7" i="9" s="1"/>
  <c r="AC7" i="9"/>
  <c r="AD7" i="9" s="1"/>
  <c r="AS38" i="9"/>
  <c r="AT38" i="9" s="1"/>
  <c r="U38" i="9"/>
  <c r="V38" i="9" s="1"/>
  <c r="AU36" i="9"/>
  <c r="AV36" i="9" s="1"/>
  <c r="Y36" i="9"/>
  <c r="Z36" i="9" s="1"/>
  <c r="I36" i="9"/>
  <c r="J36" i="9" s="1"/>
  <c r="AW34" i="9"/>
  <c r="AX34" i="9" s="1"/>
  <c r="AA34" i="9"/>
  <c r="AB34" i="9" s="1"/>
  <c r="AM32" i="9"/>
  <c r="AN32" i="9" s="1"/>
  <c r="Q32" i="9"/>
  <c r="R32" i="9" s="1"/>
  <c r="AO30" i="9"/>
  <c r="AP30" i="9" s="1"/>
  <c r="S30" i="9"/>
  <c r="T30" i="9" s="1"/>
  <c r="AW28" i="9"/>
  <c r="AX28" i="9" s="1"/>
  <c r="AS28" i="9"/>
  <c r="AT28" i="9" s="1"/>
  <c r="AO28" i="9"/>
  <c r="AP28" i="9" s="1"/>
  <c r="AK28" i="9"/>
  <c r="AL28" i="9" s="1"/>
  <c r="AA28" i="9"/>
  <c r="AB28" i="9" s="1"/>
  <c r="W28" i="9"/>
  <c r="X28" i="9" s="1"/>
  <c r="S28" i="9"/>
  <c r="T28" i="9" s="1"/>
  <c r="O28" i="9"/>
  <c r="P28" i="9" s="1"/>
  <c r="AY27" i="9"/>
  <c r="AZ27" i="9" s="1"/>
  <c r="AU27" i="9"/>
  <c r="AV27" i="9" s="1"/>
  <c r="AQ27" i="9"/>
  <c r="AR27" i="9" s="1"/>
  <c r="AM27" i="9"/>
  <c r="AN27" i="9" s="1"/>
  <c r="AI27" i="9"/>
  <c r="AJ27" i="9" s="1"/>
  <c r="AA27" i="9"/>
  <c r="AB27" i="9" s="1"/>
  <c r="W27" i="9"/>
  <c r="X27" i="9" s="1"/>
  <c r="S27" i="9"/>
  <c r="T27" i="9" s="1"/>
  <c r="O27" i="9"/>
  <c r="P27" i="9" s="1"/>
  <c r="AY26" i="9"/>
  <c r="AZ26" i="9" s="1"/>
  <c r="AU26" i="9"/>
  <c r="AV26" i="9" s="1"/>
  <c r="AQ26" i="9"/>
  <c r="AR26" i="9" s="1"/>
  <c r="AM26" i="9"/>
  <c r="AN26" i="9" s="1"/>
  <c r="AI26" i="9"/>
  <c r="AJ26" i="9" s="1"/>
  <c r="AA26" i="9"/>
  <c r="AB26" i="9" s="1"/>
  <c r="W26" i="9"/>
  <c r="X26" i="9" s="1"/>
  <c r="S26" i="9"/>
  <c r="T26" i="9" s="1"/>
  <c r="O26" i="9"/>
  <c r="P26" i="9" s="1"/>
  <c r="AY25" i="9"/>
  <c r="AZ25" i="9" s="1"/>
  <c r="AU25" i="9"/>
  <c r="AV25" i="9" s="1"/>
  <c r="AQ25" i="9"/>
  <c r="AR25" i="9" s="1"/>
  <c r="AM25" i="9"/>
  <c r="AN25" i="9" s="1"/>
  <c r="AI25" i="9"/>
  <c r="AJ25" i="9" s="1"/>
  <c r="Y25" i="9"/>
  <c r="Z25" i="9" s="1"/>
  <c r="U25" i="9"/>
  <c r="V25" i="9" s="1"/>
  <c r="Q25" i="9"/>
  <c r="R25" i="9" s="1"/>
  <c r="M25" i="9"/>
  <c r="N25" i="9" s="1"/>
  <c r="I25" i="9"/>
  <c r="J25" i="9" s="1"/>
  <c r="AW24" i="9"/>
  <c r="AX24" i="9" s="1"/>
  <c r="AS24" i="9"/>
  <c r="AT24" i="9" s="1"/>
  <c r="AO24" i="9"/>
  <c r="AP24" i="9" s="1"/>
  <c r="AK24" i="9"/>
  <c r="AL24" i="9" s="1"/>
  <c r="AC24" i="9"/>
  <c r="AD24" i="9" s="1"/>
  <c r="U24" i="9"/>
  <c r="V24" i="9" s="1"/>
  <c r="Q24" i="9"/>
  <c r="R24" i="9" s="1"/>
  <c r="M24" i="9"/>
  <c r="N24" i="9" s="1"/>
  <c r="I24" i="9"/>
  <c r="J24" i="9" s="1"/>
  <c r="AY22" i="9"/>
  <c r="AZ22" i="9" s="1"/>
  <c r="AU22" i="9"/>
  <c r="AV22" i="9" s="1"/>
  <c r="AQ22" i="9"/>
  <c r="AR22" i="9" s="1"/>
  <c r="AM22" i="9"/>
  <c r="AN22" i="9" s="1"/>
  <c r="AI22" i="9"/>
  <c r="AJ22" i="9" s="1"/>
  <c r="W22" i="9"/>
  <c r="X22" i="9" s="1"/>
  <c r="S22" i="9"/>
  <c r="T22" i="9" s="1"/>
  <c r="O22" i="9"/>
  <c r="P22" i="9" s="1"/>
  <c r="BA17" i="9"/>
  <c r="BB17" i="9" s="1"/>
  <c r="AW17" i="9"/>
  <c r="AX17" i="9" s="1"/>
  <c r="AS17" i="9"/>
  <c r="AT17" i="9" s="1"/>
  <c r="AO17" i="9"/>
  <c r="AP17" i="9" s="1"/>
  <c r="AK17" i="9"/>
  <c r="AL17" i="9" s="1"/>
  <c r="AG17" i="9"/>
  <c r="AH17" i="9" s="1"/>
  <c r="S17" i="9"/>
  <c r="T17" i="9" s="1"/>
  <c r="O17" i="9"/>
  <c r="P17" i="9" s="1"/>
  <c r="AY15" i="9"/>
  <c r="AZ15" i="9" s="1"/>
  <c r="AU15" i="9"/>
  <c r="AV15" i="9" s="1"/>
  <c r="AQ15" i="9"/>
  <c r="AR15" i="9" s="1"/>
  <c r="AM15" i="9"/>
  <c r="AN15" i="9" s="1"/>
  <c r="AI15" i="9"/>
  <c r="AJ15" i="9" s="1"/>
  <c r="AC15" i="9"/>
  <c r="AD15" i="9" s="1"/>
  <c r="O15" i="9"/>
  <c r="P15" i="9" s="1"/>
  <c r="K15" i="9"/>
  <c r="L15" i="9" s="1"/>
  <c r="BA14" i="9"/>
  <c r="BB14" i="9" s="1"/>
  <c r="AW14" i="9"/>
  <c r="AX14" i="9" s="1"/>
  <c r="AS14" i="9"/>
  <c r="AT14" i="9" s="1"/>
  <c r="AO14" i="9"/>
  <c r="AP14" i="9" s="1"/>
  <c r="AK14" i="9"/>
  <c r="AL14" i="9" s="1"/>
  <c r="AG14" i="9"/>
  <c r="AH14" i="9" s="1"/>
  <c r="Q14" i="9"/>
  <c r="R14" i="9" s="1"/>
  <c r="M14" i="9"/>
  <c r="N14" i="9" s="1"/>
  <c r="I14" i="9"/>
  <c r="J14" i="9" s="1"/>
  <c r="BA12" i="9"/>
  <c r="BB12" i="9" s="1"/>
  <c r="AS12" i="9"/>
  <c r="AT12" i="9" s="1"/>
  <c r="AO12" i="9"/>
  <c r="AP12" i="9" s="1"/>
  <c r="AK12" i="9"/>
  <c r="AL12" i="9" s="1"/>
  <c r="AG12" i="9"/>
  <c r="AH12" i="9" s="1"/>
  <c r="O12" i="9"/>
  <c r="P12" i="9" s="1"/>
  <c r="K12" i="9"/>
  <c r="L12" i="9" s="1"/>
  <c r="BA10" i="9"/>
  <c r="BB10" i="9" s="1"/>
  <c r="AQ10" i="9"/>
  <c r="AR10" i="9" s="1"/>
  <c r="AM10" i="9"/>
  <c r="AN10" i="9" s="1"/>
  <c r="AI10" i="9"/>
  <c r="AJ10" i="9" s="1"/>
  <c r="AC10" i="9"/>
  <c r="AD10" i="9" s="1"/>
  <c r="I10" i="9"/>
  <c r="J10" i="9" s="1"/>
  <c r="I9" i="9"/>
  <c r="J9" i="9" s="1"/>
  <c r="AO8" i="9"/>
  <c r="AP8" i="9" s="1"/>
  <c r="AK8" i="9"/>
  <c r="AL8" i="9" s="1"/>
  <c r="AG8" i="9"/>
  <c r="AH8" i="9" s="1"/>
  <c r="I7" i="9"/>
  <c r="J7" i="9" s="1"/>
  <c r="AI6" i="9"/>
  <c r="AJ6" i="9" s="1"/>
  <c r="AO38" i="9"/>
  <c r="AP38" i="9" s="1"/>
  <c r="Q38" i="9"/>
  <c r="R38" i="9" s="1"/>
  <c r="AQ36" i="9"/>
  <c r="AR36" i="9" s="1"/>
  <c r="U36" i="9"/>
  <c r="V36" i="9" s="1"/>
  <c r="AS34" i="9"/>
  <c r="AT34" i="9" s="1"/>
  <c r="W34" i="9"/>
  <c r="X34" i="9" s="1"/>
  <c r="AY32" i="9"/>
  <c r="AZ32" i="9" s="1"/>
  <c r="AC32" i="9"/>
  <c r="AD32" i="9" s="1"/>
  <c r="M32" i="9"/>
  <c r="N32" i="9" s="1"/>
  <c r="AK30" i="9"/>
  <c r="AL30" i="9" s="1"/>
  <c r="O30" i="9"/>
  <c r="P30" i="9" s="1"/>
  <c r="AW23" i="9"/>
  <c r="AX23" i="9" s="1"/>
  <c r="AS23" i="9"/>
  <c r="AT23" i="9" s="1"/>
  <c r="AO23" i="9"/>
  <c r="AP23" i="9" s="1"/>
  <c r="AK23" i="9"/>
  <c r="AL23" i="9" s="1"/>
  <c r="AC23" i="9"/>
  <c r="AD23" i="9" s="1"/>
  <c r="U23" i="9"/>
  <c r="V23" i="9" s="1"/>
  <c r="Q23" i="9"/>
  <c r="R23" i="9" s="1"/>
  <c r="M23" i="9"/>
  <c r="N23" i="9" s="1"/>
  <c r="I23" i="9"/>
  <c r="J23" i="9" s="1"/>
  <c r="AY21" i="9"/>
  <c r="AZ21" i="9" s="1"/>
  <c r="AU21" i="9"/>
  <c r="AV21" i="9" s="1"/>
  <c r="AQ21" i="9"/>
  <c r="AR21" i="9" s="1"/>
  <c r="AM21" i="9"/>
  <c r="AN21" i="9" s="1"/>
  <c r="AI21" i="9"/>
  <c r="AJ21" i="9" s="1"/>
  <c r="W21" i="9"/>
  <c r="X21" i="9" s="1"/>
  <c r="S21" i="9"/>
  <c r="T21" i="9" s="1"/>
  <c r="O21" i="9"/>
  <c r="P21" i="9" s="1"/>
  <c r="K21" i="9"/>
  <c r="L21" i="9" s="1"/>
  <c r="AY20" i="9"/>
  <c r="AZ20" i="9" s="1"/>
  <c r="AU20" i="9"/>
  <c r="AV20" i="9" s="1"/>
  <c r="AQ20" i="9"/>
  <c r="AR20" i="9" s="1"/>
  <c r="AM20" i="9"/>
  <c r="AN20" i="9" s="1"/>
  <c r="AI20" i="9"/>
  <c r="AJ20" i="9" s="1"/>
  <c r="U20" i="9"/>
  <c r="V20" i="9" s="1"/>
  <c r="Q20" i="9"/>
  <c r="R20" i="9" s="1"/>
  <c r="M20" i="9"/>
  <c r="N20" i="9" s="1"/>
  <c r="I20" i="9"/>
  <c r="J20" i="9" s="1"/>
  <c r="AW19" i="9"/>
  <c r="AX19" i="9" s="1"/>
  <c r="AS19" i="9"/>
  <c r="AT19" i="9" s="1"/>
  <c r="AO19" i="9"/>
  <c r="AP19" i="9" s="1"/>
  <c r="AK19" i="9"/>
  <c r="AL19" i="9" s="1"/>
  <c r="AG19" i="9"/>
  <c r="AH19" i="9" s="1"/>
  <c r="U19" i="9"/>
  <c r="V19" i="9" s="1"/>
  <c r="Q19" i="9"/>
  <c r="R19" i="9" s="1"/>
  <c r="M19" i="9"/>
  <c r="N19" i="9" s="1"/>
  <c r="I19" i="9"/>
  <c r="J19" i="9" s="1"/>
  <c r="AY18" i="9"/>
  <c r="AZ18" i="9" s="1"/>
  <c r="AU18" i="9"/>
  <c r="AV18" i="9" s="1"/>
  <c r="AQ18" i="9"/>
  <c r="AR18" i="9" s="1"/>
  <c r="AM18" i="9"/>
  <c r="AN18" i="9" s="1"/>
  <c r="AI18" i="9"/>
  <c r="AJ18" i="9" s="1"/>
  <c r="AC18" i="9"/>
  <c r="AD18" i="9" s="1"/>
  <c r="Q18" i="9"/>
  <c r="R18" i="9" s="1"/>
  <c r="I18" i="9"/>
  <c r="J18" i="9" s="1"/>
  <c r="AS16" i="9"/>
  <c r="AT16" i="9" s="1"/>
  <c r="S16" i="9"/>
  <c r="T16" i="9" s="1"/>
  <c r="AM13" i="9"/>
  <c r="AN13" i="9" s="1"/>
  <c r="AU12" i="9"/>
  <c r="AV12" i="9" s="1"/>
  <c r="AM12" i="9"/>
  <c r="AN12" i="9" s="1"/>
  <c r="AC12" i="9"/>
  <c r="AD12" i="9" s="1"/>
  <c r="I12" i="9"/>
  <c r="J12" i="9" s="1"/>
  <c r="AS10" i="9"/>
  <c r="AT10" i="9" s="1"/>
  <c r="AK10" i="9"/>
  <c r="AL10" i="9" s="1"/>
  <c r="K10" i="9"/>
  <c r="L10" i="9" s="1"/>
  <c r="BA8" i="9"/>
  <c r="BB8" i="9" s="1"/>
  <c r="AI8" i="9"/>
  <c r="AJ8" i="9" s="1"/>
  <c r="AG6" i="9"/>
  <c r="AH6" i="9" s="1"/>
  <c r="AO16" i="9"/>
  <c r="AP16" i="9" s="1"/>
  <c r="O16" i="9"/>
  <c r="P16" i="9" s="1"/>
  <c r="AY13" i="9"/>
  <c r="AZ13" i="9" s="1"/>
  <c r="AI13" i="9"/>
  <c r="AJ13" i="9" s="1"/>
  <c r="I13" i="9"/>
  <c r="J13" i="9" s="1"/>
  <c r="BA11" i="9"/>
  <c r="BB11" i="9" s="1"/>
  <c r="AO11" i="9"/>
  <c r="AP11" i="9" s="1"/>
  <c r="AG11" i="9"/>
  <c r="AH11" i="9" s="1"/>
  <c r="I11" i="9"/>
  <c r="J11" i="9" s="1"/>
  <c r="AM9" i="9"/>
  <c r="AN9" i="9" s="1"/>
  <c r="AC9" i="9"/>
  <c r="AD9" i="9" s="1"/>
  <c r="AK7" i="9"/>
  <c r="AL7" i="9" s="1"/>
  <c r="BA16" i="9"/>
  <c r="BB16" i="9" s="1"/>
  <c r="AK16" i="9"/>
  <c r="AL16" i="9" s="1"/>
  <c r="K16" i="9"/>
  <c r="L16" i="9" s="1"/>
  <c r="AU13" i="9"/>
  <c r="AV13" i="9" s="1"/>
  <c r="AC13" i="9"/>
  <c r="AD13" i="9" s="1"/>
  <c r="AQ12" i="9"/>
  <c r="AR12" i="9" s="1"/>
  <c r="AI12" i="9"/>
  <c r="AJ12" i="9" s="1"/>
  <c r="M12" i="9"/>
  <c r="N12" i="9" s="1"/>
  <c r="AO10" i="9"/>
  <c r="AP10" i="9" s="1"/>
  <c r="AG10" i="9"/>
  <c r="AH10" i="9" s="1"/>
  <c r="K9" i="9"/>
  <c r="L9" i="9" s="1"/>
  <c r="AM8" i="9"/>
  <c r="AN8" i="9" s="1"/>
  <c r="AC8" i="9"/>
  <c r="AD8" i="9" s="1"/>
  <c r="BA6" i="9"/>
  <c r="BB6" i="9" s="1"/>
  <c r="M18" i="9"/>
  <c r="N18" i="9" s="1"/>
  <c r="AW16" i="9"/>
  <c r="AX16" i="9" s="1"/>
  <c r="AG16" i="9"/>
  <c r="AH16" i="9" s="1"/>
  <c r="AQ13" i="9"/>
  <c r="AR13" i="9" s="1"/>
  <c r="M13" i="9"/>
  <c r="N13" i="9" s="1"/>
  <c r="AS11" i="9"/>
  <c r="AT11" i="9" s="1"/>
  <c r="AK11" i="9"/>
  <c r="AL11" i="9" s="1"/>
  <c r="M11" i="9"/>
  <c r="N11" i="9" s="1"/>
  <c r="AQ9" i="9"/>
  <c r="AR9" i="9" s="1"/>
  <c r="AI9" i="9"/>
  <c r="AJ9" i="9" s="1"/>
  <c r="BA7" i="9"/>
  <c r="BB7" i="9" s="1"/>
  <c r="AG7" i="9"/>
  <c r="AH7" i="9" s="1"/>
  <c r="AG5" i="9"/>
  <c r="AH5" i="9" s="1"/>
  <c r="K64" i="9"/>
  <c r="L64" i="9" s="1"/>
  <c r="K54" i="9"/>
  <c r="L54" i="9" s="1"/>
  <c r="K49" i="9"/>
  <c r="L49" i="9" s="1"/>
  <c r="K56" i="9"/>
  <c r="L56" i="9" s="1"/>
  <c r="K41" i="9"/>
  <c r="L41" i="9" s="1"/>
  <c r="K35" i="9"/>
  <c r="L35" i="9" s="1"/>
  <c r="K44" i="9"/>
  <c r="L44" i="9" s="1"/>
  <c r="K32" i="9"/>
  <c r="L32" i="9" s="1"/>
  <c r="U42" i="9"/>
  <c r="V42" i="9" s="1"/>
  <c r="K27" i="9"/>
  <c r="L27" i="9" s="1"/>
  <c r="Y42" i="9"/>
  <c r="Z42" i="9" s="1"/>
  <c r="K23" i="9"/>
  <c r="L23" i="9" s="1"/>
  <c r="S141" i="9"/>
  <c r="T141" i="9" s="1"/>
  <c r="S133" i="9"/>
  <c r="T133" i="9" s="1"/>
  <c r="S125" i="9"/>
  <c r="T125" i="9" s="1"/>
  <c r="S144" i="9"/>
  <c r="T144" i="9" s="1"/>
  <c r="S136" i="9"/>
  <c r="T136" i="9" s="1"/>
  <c r="S128" i="9"/>
  <c r="T128" i="9" s="1"/>
  <c r="S119" i="9"/>
  <c r="T119" i="9" s="1"/>
  <c r="S115" i="9"/>
  <c r="T115" i="9" s="1"/>
  <c r="S111" i="9"/>
  <c r="T111" i="9" s="1"/>
  <c r="S107" i="9"/>
  <c r="T107" i="9" s="1"/>
  <c r="S102" i="9"/>
  <c r="T102" i="9" s="1"/>
  <c r="S94" i="9"/>
  <c r="T94" i="9" s="1"/>
  <c r="S97" i="9"/>
  <c r="T97" i="9" s="1"/>
  <c r="S75" i="9"/>
  <c r="T75" i="9" s="1"/>
  <c r="S87" i="9"/>
  <c r="T87" i="9" s="1"/>
  <c r="S83" i="9"/>
  <c r="T83" i="9" s="1"/>
  <c r="S79" i="9"/>
  <c r="T79" i="9" s="1"/>
  <c r="S57" i="9"/>
  <c r="T57" i="9" s="1"/>
  <c r="S71" i="9"/>
  <c r="T71" i="9" s="1"/>
  <c r="S67" i="9"/>
  <c r="T67" i="9" s="1"/>
  <c r="S62" i="9"/>
  <c r="T62" i="9" s="1"/>
  <c r="S50" i="9"/>
  <c r="T50" i="9" s="1"/>
  <c r="S49" i="9"/>
  <c r="T49" i="9" s="1"/>
  <c r="S59" i="9"/>
  <c r="S42" i="9"/>
  <c r="T42" i="9" s="1"/>
  <c r="S39" i="9"/>
  <c r="T39" i="9" s="1"/>
  <c r="S45" i="9"/>
  <c r="T45" i="9" s="1"/>
  <c r="S36" i="9"/>
  <c r="T36" i="9" s="1"/>
  <c r="S29" i="9"/>
  <c r="T29" i="9" s="1"/>
  <c r="W37" i="9"/>
  <c r="X37" i="9" s="1"/>
  <c r="Q120" i="9"/>
  <c r="R120" i="9" s="1"/>
  <c r="Q97" i="9"/>
  <c r="R97" i="9" s="1"/>
  <c r="Q118" i="9"/>
  <c r="R118" i="9" s="1"/>
  <c r="Q114" i="9"/>
  <c r="R114" i="9" s="1"/>
  <c r="Q110" i="9"/>
  <c r="R110" i="9" s="1"/>
  <c r="Q106" i="9"/>
  <c r="R106" i="9" s="1"/>
  <c r="Q100" i="9"/>
  <c r="R100" i="9" s="1"/>
  <c r="Q92" i="9"/>
  <c r="R92" i="9" s="1"/>
  <c r="Q76" i="9"/>
  <c r="R76" i="9" s="1"/>
  <c r="Q55" i="9"/>
  <c r="R55" i="9" s="1"/>
  <c r="Q86" i="9"/>
  <c r="R86" i="9" s="1"/>
  <c r="Q82" i="9"/>
  <c r="R82" i="9" s="1"/>
  <c r="Q78" i="9"/>
  <c r="R78" i="9" s="1"/>
  <c r="Q56" i="9"/>
  <c r="R56" i="9" s="1"/>
  <c r="Q57" i="9"/>
  <c r="R57" i="9" s="1"/>
  <c r="Q71" i="9"/>
  <c r="R71" i="9" s="1"/>
  <c r="Q67" i="9"/>
  <c r="R67" i="9" s="1"/>
  <c r="Q62" i="9"/>
  <c r="R62" i="9" s="1"/>
  <c r="Q50" i="9"/>
  <c r="R50" i="9" s="1"/>
  <c r="I39" i="9"/>
  <c r="J39" i="9" s="1"/>
  <c r="Y39" i="9"/>
  <c r="Z39" i="9" s="1"/>
  <c r="AC56" i="9"/>
  <c r="AD56" i="9" s="1"/>
  <c r="AC53" i="9"/>
  <c r="AD53" i="9" s="1"/>
  <c r="Q47" i="9"/>
  <c r="R47" i="9" s="1"/>
  <c r="AW55" i="9"/>
  <c r="AX55" i="9" s="1"/>
  <c r="O98" i="9"/>
  <c r="P98" i="9" s="1"/>
  <c r="O101" i="9"/>
  <c r="P101" i="9" s="1"/>
  <c r="O93" i="9"/>
  <c r="P93" i="9" s="1"/>
  <c r="O89" i="9"/>
  <c r="P89" i="9" s="1"/>
  <c r="O84" i="9"/>
  <c r="P84" i="9" s="1"/>
  <c r="O80" i="9"/>
  <c r="P80" i="9" s="1"/>
  <c r="O92" i="9"/>
  <c r="P92" i="9" s="1"/>
  <c r="O72" i="9"/>
  <c r="P72" i="9" s="1"/>
  <c r="O68" i="9"/>
  <c r="P68" i="9" s="1"/>
  <c r="O64" i="9"/>
  <c r="O54" i="9"/>
  <c r="O51" i="9"/>
  <c r="P51" i="9" s="1"/>
  <c r="O63" i="9"/>
  <c r="P63" i="9" s="1"/>
  <c r="O52" i="9"/>
  <c r="P52" i="9" s="1"/>
  <c r="Q34" i="9"/>
  <c r="R34" i="9" s="1"/>
  <c r="W139" i="9"/>
  <c r="X139" i="9" s="1"/>
  <c r="W131" i="9"/>
  <c r="X131" i="9" s="1"/>
  <c r="W123" i="9"/>
  <c r="X123" i="9" s="1"/>
  <c r="W154" i="9"/>
  <c r="X154" i="9" s="1"/>
  <c r="W150" i="9"/>
  <c r="X150" i="9" s="1"/>
  <c r="W146" i="9"/>
  <c r="X146" i="9" s="1"/>
  <c r="W140" i="9"/>
  <c r="X140" i="9" s="1"/>
  <c r="W132" i="9"/>
  <c r="X132" i="9" s="1"/>
  <c r="W124" i="9"/>
  <c r="X124" i="9" s="1"/>
  <c r="W116" i="9"/>
  <c r="X116" i="9" s="1"/>
  <c r="W112" i="9"/>
  <c r="X112" i="9" s="1"/>
  <c r="W108" i="9"/>
  <c r="X108" i="9" s="1"/>
  <c r="W104" i="9"/>
  <c r="X104" i="9" s="1"/>
  <c r="W96" i="9"/>
  <c r="X96" i="9" s="1"/>
  <c r="W99" i="9"/>
  <c r="X99" i="9" s="1"/>
  <c r="W75" i="9"/>
  <c r="X75" i="9" s="1"/>
  <c r="W91" i="9"/>
  <c r="X91" i="9" s="1"/>
  <c r="W85" i="9"/>
  <c r="X85" i="9" s="1"/>
  <c r="W81" i="9"/>
  <c r="X81" i="9" s="1"/>
  <c r="W77" i="9"/>
  <c r="X77" i="9" s="1"/>
  <c r="W90" i="9"/>
  <c r="X90" i="9" s="1"/>
  <c r="W69" i="9"/>
  <c r="W65" i="9"/>
  <c r="X65" i="9" s="1"/>
  <c r="W58" i="9"/>
  <c r="X58" i="9" s="1"/>
  <c r="W55" i="9"/>
  <c r="X55" i="9" s="1"/>
  <c r="W61" i="9"/>
  <c r="X61" i="9" s="1"/>
  <c r="W48" i="9"/>
  <c r="X48" i="9" s="1"/>
  <c r="M40" i="9"/>
  <c r="N40" i="9" s="1"/>
  <c r="I41" i="9"/>
  <c r="J41" i="9" s="1"/>
  <c r="Y41" i="9"/>
  <c r="Z41" i="9" s="1"/>
  <c r="Q42" i="9"/>
  <c r="R42" i="9" s="1"/>
  <c r="AA43" i="9"/>
  <c r="AB43" i="9" s="1"/>
  <c r="O45" i="9"/>
  <c r="P45" i="9" s="1"/>
  <c r="W46" i="9"/>
  <c r="X46" i="9" s="1"/>
  <c r="M77" i="9"/>
  <c r="N77" i="9" s="1"/>
  <c r="M73" i="9"/>
  <c r="N73" i="9" s="1"/>
  <c r="M63" i="9"/>
  <c r="N63" i="9" s="1"/>
  <c r="M52" i="9"/>
  <c r="N52" i="9" s="1"/>
  <c r="M84" i="9"/>
  <c r="N84" i="9" s="1"/>
  <c r="M80" i="9"/>
  <c r="N80" i="9" s="1"/>
  <c r="M53" i="9"/>
  <c r="N53" i="9" s="1"/>
  <c r="M69" i="9"/>
  <c r="N69" i="9" s="1"/>
  <c r="M65" i="9"/>
  <c r="N65" i="9" s="1"/>
  <c r="M58" i="9"/>
  <c r="N58" i="9" s="1"/>
  <c r="M33" i="9"/>
  <c r="N33" i="9" s="1"/>
  <c r="U152" i="9"/>
  <c r="V152" i="9" s="1"/>
  <c r="U148" i="9"/>
  <c r="V148" i="9" s="1"/>
  <c r="U144" i="9"/>
  <c r="V144" i="9" s="1"/>
  <c r="U136" i="9"/>
  <c r="V136" i="9" s="1"/>
  <c r="U128" i="9"/>
  <c r="V128" i="9" s="1"/>
  <c r="U143" i="9"/>
  <c r="V143" i="9" s="1"/>
  <c r="U135" i="9"/>
  <c r="V135" i="9" s="1"/>
  <c r="U127" i="9"/>
  <c r="V127" i="9" s="1"/>
  <c r="U120" i="9"/>
  <c r="V120" i="9" s="1"/>
  <c r="U97" i="9"/>
  <c r="V97" i="9" s="1"/>
  <c r="U118" i="9"/>
  <c r="V118" i="9" s="1"/>
  <c r="U114" i="9"/>
  <c r="V114" i="9" s="1"/>
  <c r="U110" i="9"/>
  <c r="V110" i="9" s="1"/>
  <c r="U106" i="9"/>
  <c r="V106" i="9" s="1"/>
  <c r="U100" i="9"/>
  <c r="V100" i="9" s="1"/>
  <c r="U92" i="9"/>
  <c r="V92" i="9" s="1"/>
  <c r="U76" i="9"/>
  <c r="V76" i="9" s="1"/>
  <c r="U87" i="9"/>
  <c r="V87" i="9" s="1"/>
  <c r="U83" i="9"/>
  <c r="V83" i="9" s="1"/>
  <c r="U79" i="9"/>
  <c r="V79" i="9" s="1"/>
  <c r="U49" i="9"/>
  <c r="V49" i="9" s="1"/>
  <c r="U59" i="9"/>
  <c r="U91" i="9"/>
  <c r="V91" i="9" s="1"/>
  <c r="U71" i="9"/>
  <c r="V71" i="9" s="1"/>
  <c r="U67" i="9"/>
  <c r="V67" i="9" s="1"/>
  <c r="U62" i="9"/>
  <c r="V62" i="9" s="1"/>
  <c r="U50" i="9"/>
  <c r="V50" i="9" s="1"/>
  <c r="Y154" i="9"/>
  <c r="Z154" i="9" s="1"/>
  <c r="Y150" i="9"/>
  <c r="Z150" i="9" s="1"/>
  <c r="Y146" i="9"/>
  <c r="Z146" i="9" s="1"/>
  <c r="Y140" i="9"/>
  <c r="Z140" i="9" s="1"/>
  <c r="Y132" i="9"/>
  <c r="Z132" i="9" s="1"/>
  <c r="Y124" i="9"/>
  <c r="Z124" i="9" s="1"/>
  <c r="Y139" i="9"/>
  <c r="Z139" i="9" s="1"/>
  <c r="Y131" i="9"/>
  <c r="Z131" i="9" s="1"/>
  <c r="Y123" i="9"/>
  <c r="Z123" i="9" s="1"/>
  <c r="Y103" i="9"/>
  <c r="Z103" i="9" s="1"/>
  <c r="Y95" i="9"/>
  <c r="Z95" i="9" s="1"/>
  <c r="Y116" i="9"/>
  <c r="Z116" i="9" s="1"/>
  <c r="Y112" i="9"/>
  <c r="Z112" i="9" s="1"/>
  <c r="Y108" i="9"/>
  <c r="Z108" i="9" s="1"/>
  <c r="Y104" i="9"/>
  <c r="Z104" i="9" s="1"/>
  <c r="Y96" i="9"/>
  <c r="Z96" i="9" s="1"/>
  <c r="Y90" i="9"/>
  <c r="Z90" i="9" s="1"/>
  <c r="Y74" i="9"/>
  <c r="Y55" i="9"/>
  <c r="Z55" i="9" s="1"/>
  <c r="Y63" i="9"/>
  <c r="Z63" i="9" s="1"/>
  <c r="Y52" i="9"/>
  <c r="Z52" i="9" s="1"/>
  <c r="Y87" i="9"/>
  <c r="Z87" i="9" s="1"/>
  <c r="Y83" i="9"/>
  <c r="Z83" i="9" s="1"/>
  <c r="Y79" i="9"/>
  <c r="Z79" i="9" s="1"/>
  <c r="Y69" i="9"/>
  <c r="Y65" i="9"/>
  <c r="Z65" i="9" s="1"/>
  <c r="Y58" i="9"/>
  <c r="Z58" i="9" s="1"/>
  <c r="W39" i="9"/>
  <c r="X39" i="9" s="1"/>
  <c r="AA143" i="9"/>
  <c r="AB143" i="9" s="1"/>
  <c r="AA135" i="9"/>
  <c r="AB135" i="9" s="1"/>
  <c r="AA127" i="9"/>
  <c r="AB127" i="9" s="1"/>
  <c r="AA120" i="9"/>
  <c r="AB120" i="9" s="1"/>
  <c r="AA152" i="9"/>
  <c r="AB152" i="9" s="1"/>
  <c r="AA148" i="9"/>
  <c r="AB148" i="9" s="1"/>
  <c r="AA144" i="9"/>
  <c r="AB144" i="9" s="1"/>
  <c r="AA136" i="9"/>
  <c r="AB136" i="9" s="1"/>
  <c r="AA128" i="9"/>
  <c r="AB128" i="9" s="1"/>
  <c r="AA118" i="9"/>
  <c r="AB118" i="9" s="1"/>
  <c r="AA114" i="9"/>
  <c r="AB114" i="9" s="1"/>
  <c r="AA110" i="9"/>
  <c r="AB110" i="9" s="1"/>
  <c r="AA106" i="9"/>
  <c r="AB106" i="9" s="1"/>
  <c r="AA100" i="9"/>
  <c r="AB100" i="9" s="1"/>
  <c r="AA103" i="9"/>
  <c r="AB103" i="9" s="1"/>
  <c r="AA95" i="9"/>
  <c r="AB95" i="9" s="1"/>
  <c r="AA73" i="9"/>
  <c r="AB73" i="9" s="1"/>
  <c r="AA86" i="9"/>
  <c r="AB86" i="9" s="1"/>
  <c r="AA82" i="9"/>
  <c r="AB82" i="9" s="1"/>
  <c r="AA78" i="9"/>
  <c r="AB78" i="9" s="1"/>
  <c r="AA57" i="9"/>
  <c r="AB57" i="9" s="1"/>
  <c r="AA70" i="9"/>
  <c r="AB70" i="9" s="1"/>
  <c r="AA66" i="9"/>
  <c r="AB66" i="9" s="1"/>
  <c r="AA60" i="9"/>
  <c r="AB60" i="9" s="1"/>
  <c r="AA72" i="9"/>
  <c r="AB72" i="9" s="1"/>
  <c r="AA88" i="9"/>
  <c r="AB88" i="9" s="1"/>
  <c r="AA56" i="9"/>
  <c r="AB56" i="9" s="1"/>
  <c r="W40" i="9"/>
  <c r="X40" i="9" s="1"/>
  <c r="AA41" i="9"/>
  <c r="AB41" i="9" s="1"/>
  <c r="M43" i="9"/>
  <c r="N43" i="9" s="1"/>
  <c r="AC43" i="9"/>
  <c r="AD43" i="9" s="1"/>
  <c r="Y44" i="9"/>
  <c r="Z44" i="9" s="1"/>
  <c r="U45" i="9"/>
  <c r="V45" i="9" s="1"/>
  <c r="Q46" i="9"/>
  <c r="R46" i="9" s="1"/>
  <c r="AU57" i="9"/>
  <c r="AV57" i="9" s="1"/>
  <c r="AU56" i="9"/>
  <c r="AV56" i="9" s="1"/>
  <c r="AU59" i="9"/>
  <c r="AV59" i="9" s="1"/>
  <c r="AU55" i="9"/>
  <c r="AV55" i="9" s="1"/>
  <c r="AQ54" i="9"/>
  <c r="AR54" i="9" s="1"/>
  <c r="AU58" i="9"/>
  <c r="AV58" i="9" s="1"/>
  <c r="AQ53" i="9"/>
  <c r="AR53" i="9" s="1"/>
  <c r="O95" i="9"/>
  <c r="P95" i="9" s="1"/>
  <c r="W76" i="9"/>
  <c r="X76" i="9" s="1"/>
  <c r="W43" i="9"/>
  <c r="X43" i="9" s="1"/>
  <c r="M49" i="9"/>
  <c r="N49" i="9" s="1"/>
  <c r="M57" i="9"/>
  <c r="N57" i="9" s="1"/>
  <c r="I33" i="9"/>
  <c r="J33" i="9" s="1"/>
  <c r="U145" i="9"/>
  <c r="V145" i="9" s="1"/>
  <c r="U137" i="9"/>
  <c r="V137" i="9" s="1"/>
  <c r="U119" i="9"/>
  <c r="V119" i="9" s="1"/>
  <c r="U94" i="9"/>
  <c r="V94" i="9" s="1"/>
  <c r="U80" i="9"/>
  <c r="V80" i="9" s="1"/>
  <c r="U48" i="9"/>
  <c r="V48" i="9" s="1"/>
  <c r="U37" i="9"/>
  <c r="V37" i="9" s="1"/>
  <c r="Y142" i="9"/>
  <c r="Z142" i="9" s="1"/>
  <c r="Y141" i="9"/>
  <c r="Z141" i="9" s="1"/>
  <c r="Y97" i="9"/>
  <c r="Z97" i="9" s="1"/>
  <c r="Y109" i="9"/>
  <c r="Z109" i="9" s="1"/>
  <c r="Y75" i="9"/>
  <c r="Z75" i="9" s="1"/>
  <c r="Y53" i="9"/>
  <c r="Z53" i="9" s="1"/>
  <c r="Y66" i="9"/>
  <c r="Z66" i="9" s="1"/>
  <c r="AA137" i="9"/>
  <c r="AB137" i="9" s="1"/>
  <c r="AA145" i="9"/>
  <c r="AB145" i="9" s="1"/>
  <c r="AA122" i="9"/>
  <c r="AB122" i="9" s="1"/>
  <c r="AA102" i="9"/>
  <c r="AB102" i="9" s="1"/>
  <c r="AA87" i="9"/>
  <c r="AB87" i="9" s="1"/>
  <c r="AA90" i="9"/>
  <c r="AB90" i="9" s="1"/>
  <c r="AA50" i="9"/>
  <c r="AB50" i="9" s="1"/>
  <c r="AA42" i="9"/>
  <c r="AB42" i="9" s="1"/>
  <c r="M46" i="9"/>
  <c r="N46" i="9" s="1"/>
  <c r="AQ55" i="9"/>
  <c r="AR55" i="9" s="1"/>
  <c r="AW59" i="9"/>
  <c r="AX59" i="9" s="1"/>
  <c r="K62" i="9"/>
  <c r="L62" i="9" s="1"/>
  <c r="K50" i="9"/>
  <c r="L50" i="9" s="1"/>
  <c r="K63" i="9"/>
  <c r="L63" i="9" s="1"/>
  <c r="K52" i="9"/>
  <c r="L52" i="9" s="1"/>
  <c r="K40" i="9"/>
  <c r="L40" i="9" s="1"/>
  <c r="K31" i="9"/>
  <c r="L31" i="9" s="1"/>
  <c r="K43" i="9"/>
  <c r="L43" i="9" s="1"/>
  <c r="K37" i="9"/>
  <c r="L37" i="9" s="1"/>
  <c r="K17" i="9"/>
  <c r="L17" i="9" s="1"/>
  <c r="K28" i="9"/>
  <c r="L28" i="9" s="1"/>
  <c r="K18" i="9"/>
  <c r="L18" i="9" s="1"/>
  <c r="I37" i="9"/>
  <c r="J37" i="9" s="1"/>
  <c r="S139" i="9"/>
  <c r="T139" i="9" s="1"/>
  <c r="S131" i="9"/>
  <c r="T131" i="9" s="1"/>
  <c r="S123" i="9"/>
  <c r="T123" i="9" s="1"/>
  <c r="S142" i="9"/>
  <c r="T142" i="9" s="1"/>
  <c r="S134" i="9"/>
  <c r="T134" i="9" s="1"/>
  <c r="S126" i="9"/>
  <c r="T126" i="9" s="1"/>
  <c r="S118" i="9"/>
  <c r="T118" i="9" s="1"/>
  <c r="S114" i="9"/>
  <c r="T114" i="9" s="1"/>
  <c r="S110" i="9"/>
  <c r="T110" i="9" s="1"/>
  <c r="S106" i="9"/>
  <c r="T106" i="9" s="1"/>
  <c r="S100" i="9"/>
  <c r="T100" i="9" s="1"/>
  <c r="S103" i="9"/>
  <c r="T103" i="9" s="1"/>
  <c r="S95" i="9"/>
  <c r="T95" i="9" s="1"/>
  <c r="S74" i="9"/>
  <c r="S86" i="9"/>
  <c r="T86" i="9" s="1"/>
  <c r="S82" i="9"/>
  <c r="T82" i="9" s="1"/>
  <c r="S78" i="9"/>
  <c r="T78" i="9" s="1"/>
  <c r="S53" i="9"/>
  <c r="T53" i="9" s="1"/>
  <c r="S70" i="9"/>
  <c r="T70" i="9" s="1"/>
  <c r="S66" i="9"/>
  <c r="T66" i="9" s="1"/>
  <c r="S60" i="9"/>
  <c r="T60" i="9" s="1"/>
  <c r="S90" i="9"/>
  <c r="T90" i="9" s="1"/>
  <c r="S76" i="9"/>
  <c r="T76" i="9" s="1"/>
  <c r="S56" i="9"/>
  <c r="T56" i="9" s="1"/>
  <c r="S41" i="9"/>
  <c r="T41" i="9" s="1"/>
  <c r="S35" i="9"/>
  <c r="T35" i="9" s="1"/>
  <c r="S44" i="9"/>
  <c r="T44" i="9" s="1"/>
  <c r="S32" i="9"/>
  <c r="T32" i="9" s="1"/>
  <c r="AA47" i="9"/>
  <c r="AB47" i="9" s="1"/>
  <c r="I31" i="9"/>
  <c r="J31" i="9" s="1"/>
  <c r="Q103" i="9"/>
  <c r="R103" i="9" s="1"/>
  <c r="Q95" i="9"/>
  <c r="R95" i="9" s="1"/>
  <c r="Q117" i="9"/>
  <c r="R117" i="9" s="1"/>
  <c r="Q113" i="9"/>
  <c r="R113" i="9" s="1"/>
  <c r="Q109" i="9"/>
  <c r="R109" i="9" s="1"/>
  <c r="Q105" i="9"/>
  <c r="R105" i="9" s="1"/>
  <c r="Q98" i="9"/>
  <c r="R98" i="9" s="1"/>
  <c r="Q77" i="9"/>
  <c r="R77" i="9" s="1"/>
  <c r="Q75" i="9"/>
  <c r="R75" i="9" s="1"/>
  <c r="Q51" i="9"/>
  <c r="R51" i="9" s="1"/>
  <c r="Q85" i="9"/>
  <c r="R85" i="9" s="1"/>
  <c r="Q81" i="9"/>
  <c r="R81" i="9" s="1"/>
  <c r="Q63" i="9"/>
  <c r="R63" i="9" s="1"/>
  <c r="Q52" i="9"/>
  <c r="R52" i="9" s="1"/>
  <c r="Q53" i="9"/>
  <c r="R53" i="9" s="1"/>
  <c r="Q70" i="9"/>
  <c r="R70" i="9" s="1"/>
  <c r="Q66" i="9"/>
  <c r="R66" i="9" s="1"/>
  <c r="Q60" i="9"/>
  <c r="R60" i="9" s="1"/>
  <c r="I35" i="9"/>
  <c r="J35" i="9" s="1"/>
  <c r="M39" i="9"/>
  <c r="N39" i="9" s="1"/>
  <c r="AC55" i="9"/>
  <c r="AD55" i="9" s="1"/>
  <c r="AC52" i="9"/>
  <c r="AD52" i="9" s="1"/>
  <c r="AC54" i="9"/>
  <c r="AD54" i="9" s="1"/>
  <c r="U47" i="9"/>
  <c r="V47" i="9" s="1"/>
  <c r="O104" i="9"/>
  <c r="P104" i="9" s="1"/>
  <c r="O96" i="9"/>
  <c r="P96" i="9" s="1"/>
  <c r="O99" i="9"/>
  <c r="P99" i="9" s="1"/>
  <c r="O75" i="9"/>
  <c r="P75" i="9" s="1"/>
  <c r="O87" i="9"/>
  <c r="P87" i="9" s="1"/>
  <c r="O83" i="9"/>
  <c r="P83" i="9" s="1"/>
  <c r="O79" i="9"/>
  <c r="P79" i="9" s="1"/>
  <c r="O76" i="9"/>
  <c r="P76" i="9" s="1"/>
  <c r="O71" i="9"/>
  <c r="P71" i="9" s="1"/>
  <c r="O67" i="9"/>
  <c r="P67" i="9" s="1"/>
  <c r="O62" i="9"/>
  <c r="P62" i="9" s="1"/>
  <c r="O50" i="9"/>
  <c r="P50" i="9" s="1"/>
  <c r="O49" i="9"/>
  <c r="P49" i="9" s="1"/>
  <c r="O61" i="9"/>
  <c r="P61" i="9" s="1"/>
  <c r="O48" i="9"/>
  <c r="P48" i="9" s="1"/>
  <c r="O36" i="9"/>
  <c r="P36" i="9" s="1"/>
  <c r="W137" i="9"/>
  <c r="X137" i="9" s="1"/>
  <c r="W129" i="9"/>
  <c r="X129" i="9" s="1"/>
  <c r="W121" i="9"/>
  <c r="X121" i="9" s="1"/>
  <c r="W153" i="9"/>
  <c r="X153" i="9" s="1"/>
  <c r="W149" i="9"/>
  <c r="X149" i="9" s="1"/>
  <c r="W145" i="9"/>
  <c r="X145" i="9" s="1"/>
  <c r="W138" i="9"/>
  <c r="X138" i="9" s="1"/>
  <c r="W130" i="9"/>
  <c r="X130" i="9" s="1"/>
  <c r="W122" i="9"/>
  <c r="X122" i="9" s="1"/>
  <c r="W115" i="9"/>
  <c r="X115" i="9" s="1"/>
  <c r="W111" i="9"/>
  <c r="X111" i="9" s="1"/>
  <c r="W107" i="9"/>
  <c r="X107" i="9" s="1"/>
  <c r="W102" i="9"/>
  <c r="X102" i="9" s="1"/>
  <c r="W94" i="9"/>
  <c r="X94" i="9" s="1"/>
  <c r="W97" i="9"/>
  <c r="X97" i="9" s="1"/>
  <c r="W74" i="9"/>
  <c r="W89" i="9"/>
  <c r="X89" i="9" s="1"/>
  <c r="W84" i="9"/>
  <c r="X84" i="9" s="1"/>
  <c r="W80" i="9"/>
  <c r="X80" i="9" s="1"/>
  <c r="W88" i="9"/>
  <c r="X88" i="9" s="1"/>
  <c r="W72" i="9"/>
  <c r="X72" i="9" s="1"/>
  <c r="W68" i="9"/>
  <c r="X68" i="9" s="1"/>
  <c r="W64" i="9"/>
  <c r="W54" i="9"/>
  <c r="W51" i="9"/>
  <c r="X51" i="9" s="1"/>
  <c r="W59" i="9"/>
  <c r="O38" i="9"/>
  <c r="P38" i="9" s="1"/>
  <c r="Q40" i="9"/>
  <c r="R40" i="9" s="1"/>
  <c r="M41" i="9"/>
  <c r="N41" i="9" s="1"/>
  <c r="AC41" i="9"/>
  <c r="AD41" i="9" s="1"/>
  <c r="AC42" i="9"/>
  <c r="AD42" i="9" s="1"/>
  <c r="O44" i="9"/>
  <c r="P44" i="9" s="1"/>
  <c r="W45" i="9"/>
  <c r="X45" i="9" s="1"/>
  <c r="AA46" i="9"/>
  <c r="AB46" i="9" s="1"/>
  <c r="M76" i="9"/>
  <c r="N76" i="9" s="1"/>
  <c r="M55" i="9"/>
  <c r="N55" i="9" s="1"/>
  <c r="M61" i="9"/>
  <c r="N61" i="9" s="1"/>
  <c r="M87" i="9"/>
  <c r="N87" i="9" s="1"/>
  <c r="M83" i="9"/>
  <c r="N83" i="9" s="1"/>
  <c r="M79" i="9"/>
  <c r="N79" i="9" s="1"/>
  <c r="M72" i="9"/>
  <c r="N72" i="9" s="1"/>
  <c r="M68" i="9"/>
  <c r="N68" i="9" s="1"/>
  <c r="M64" i="9"/>
  <c r="N64" i="9" s="1"/>
  <c r="M54" i="9"/>
  <c r="N54" i="9" s="1"/>
  <c r="O35" i="9"/>
  <c r="P35" i="9" s="1"/>
  <c r="U151" i="9"/>
  <c r="V151" i="9" s="1"/>
  <c r="U147" i="9"/>
  <c r="V147" i="9" s="1"/>
  <c r="U142" i="9"/>
  <c r="V142" i="9" s="1"/>
  <c r="U134" i="9"/>
  <c r="V134" i="9" s="1"/>
  <c r="U126" i="9"/>
  <c r="V126" i="9" s="1"/>
  <c r="U141" i="9"/>
  <c r="V141" i="9" s="1"/>
  <c r="U133" i="9"/>
  <c r="V133" i="9" s="1"/>
  <c r="U125" i="9"/>
  <c r="V125" i="9" s="1"/>
  <c r="U103" i="9"/>
  <c r="V103" i="9" s="1"/>
  <c r="U95" i="9"/>
  <c r="V95" i="9" s="1"/>
  <c r="U117" i="9"/>
  <c r="V117" i="9" s="1"/>
  <c r="U113" i="9"/>
  <c r="V113" i="9" s="1"/>
  <c r="U109" i="9"/>
  <c r="V109" i="9" s="1"/>
  <c r="U105" i="9"/>
  <c r="V105" i="9" s="1"/>
  <c r="U98" i="9"/>
  <c r="V98" i="9" s="1"/>
  <c r="U77" i="9"/>
  <c r="V77" i="9" s="1"/>
  <c r="U75" i="9"/>
  <c r="V75" i="9" s="1"/>
  <c r="U86" i="9"/>
  <c r="V86" i="9" s="1"/>
  <c r="U82" i="9"/>
  <c r="V82" i="9" s="1"/>
  <c r="U78" i="9"/>
  <c r="V78" i="9" s="1"/>
  <c r="U89" i="9"/>
  <c r="V89" i="9" s="1"/>
  <c r="U56" i="9"/>
  <c r="V56" i="9" s="1"/>
  <c r="U57" i="9"/>
  <c r="V57" i="9" s="1"/>
  <c r="U70" i="9"/>
  <c r="V70" i="9" s="1"/>
  <c r="U66" i="9"/>
  <c r="V66" i="9" s="1"/>
  <c r="U60" i="9"/>
  <c r="V60" i="9" s="1"/>
  <c r="M37" i="9"/>
  <c r="N37" i="9" s="1"/>
  <c r="Y153" i="9"/>
  <c r="Z153" i="9" s="1"/>
  <c r="Y149" i="9"/>
  <c r="Z149" i="9" s="1"/>
  <c r="Y145" i="9"/>
  <c r="Z145" i="9" s="1"/>
  <c r="Y138" i="9"/>
  <c r="Z138" i="9" s="1"/>
  <c r="Y130" i="9"/>
  <c r="Z130" i="9" s="1"/>
  <c r="Y122" i="9"/>
  <c r="Z122" i="9" s="1"/>
  <c r="Y137" i="9"/>
  <c r="Z137" i="9" s="1"/>
  <c r="Y129" i="9"/>
  <c r="Z129" i="9" s="1"/>
  <c r="Y121" i="9"/>
  <c r="Z121" i="9" s="1"/>
  <c r="Y101" i="9"/>
  <c r="Z101" i="9" s="1"/>
  <c r="Y93" i="9"/>
  <c r="Z93" i="9" s="1"/>
  <c r="Y115" i="9"/>
  <c r="Z115" i="9" s="1"/>
  <c r="Y111" i="9"/>
  <c r="Z111" i="9" s="1"/>
  <c r="Y107" i="9"/>
  <c r="Z107" i="9" s="1"/>
  <c r="Y102" i="9"/>
  <c r="Z102" i="9" s="1"/>
  <c r="Y94" i="9"/>
  <c r="Z94" i="9" s="1"/>
  <c r="Y88" i="9"/>
  <c r="Z88" i="9" s="1"/>
  <c r="Y73" i="9"/>
  <c r="Z73" i="9" s="1"/>
  <c r="Y51" i="9"/>
  <c r="Z51" i="9" s="1"/>
  <c r="Y61" i="9"/>
  <c r="Z61" i="9" s="1"/>
  <c r="Y48" i="9"/>
  <c r="Z48" i="9" s="1"/>
  <c r="Y86" i="9"/>
  <c r="Z86" i="9" s="1"/>
  <c r="Y82" i="9"/>
  <c r="Z82" i="9" s="1"/>
  <c r="Y78" i="9"/>
  <c r="Z78" i="9" s="1"/>
  <c r="Y68" i="9"/>
  <c r="Z68" i="9" s="1"/>
  <c r="Y64" i="9"/>
  <c r="Y54" i="9"/>
  <c r="O47" i="9"/>
  <c r="P47" i="9" s="1"/>
  <c r="AA141" i="9"/>
  <c r="AB141" i="9" s="1"/>
  <c r="AA133" i="9"/>
  <c r="AB133" i="9" s="1"/>
  <c r="AA125" i="9"/>
  <c r="AB125" i="9" s="1"/>
  <c r="AA119" i="9"/>
  <c r="AB119" i="9" s="1"/>
  <c r="AA151" i="9"/>
  <c r="AB151" i="9" s="1"/>
  <c r="AA147" i="9"/>
  <c r="AB147" i="9" s="1"/>
  <c r="AA142" i="9"/>
  <c r="AB142" i="9" s="1"/>
  <c r="AA134" i="9"/>
  <c r="AB134" i="9" s="1"/>
  <c r="AA126" i="9"/>
  <c r="AB126" i="9" s="1"/>
  <c r="AA117" i="9"/>
  <c r="AB117" i="9" s="1"/>
  <c r="AA113" i="9"/>
  <c r="AB113" i="9" s="1"/>
  <c r="AA109" i="9"/>
  <c r="AB109" i="9" s="1"/>
  <c r="AA105" i="9"/>
  <c r="AB105" i="9" s="1"/>
  <c r="AA98" i="9"/>
  <c r="AB98" i="9" s="1"/>
  <c r="AA101" i="9"/>
  <c r="AB101" i="9" s="1"/>
  <c r="AA93" i="9"/>
  <c r="AB93" i="9" s="1"/>
  <c r="AA91" i="9"/>
  <c r="AB91" i="9" s="1"/>
  <c r="AA85" i="9"/>
  <c r="AB85" i="9" s="1"/>
  <c r="AA81" i="9"/>
  <c r="AB81" i="9" s="1"/>
  <c r="AA92" i="9"/>
  <c r="AB92" i="9" s="1"/>
  <c r="AA53" i="9"/>
  <c r="AB53" i="9" s="1"/>
  <c r="AA69" i="9"/>
  <c r="AA65" i="9"/>
  <c r="AB65" i="9" s="1"/>
  <c r="AA58" i="9"/>
  <c r="AB58" i="9" s="1"/>
  <c r="AA55" i="9"/>
  <c r="AB55" i="9" s="1"/>
  <c r="AA63" i="9"/>
  <c r="AB63" i="9" s="1"/>
  <c r="AA52" i="9"/>
  <c r="AB52" i="9" s="1"/>
  <c r="AA40" i="9"/>
  <c r="AB40" i="9" s="1"/>
  <c r="O42" i="9"/>
  <c r="P42" i="9" s="1"/>
  <c r="Q43" i="9"/>
  <c r="R43" i="9" s="1"/>
  <c r="M44" i="9"/>
  <c r="N44" i="9" s="1"/>
  <c r="AC44" i="9"/>
  <c r="AD44" i="9" s="1"/>
  <c r="Y45" i="9"/>
  <c r="Z45" i="9" s="1"/>
  <c r="U46" i="9"/>
  <c r="V46" i="9" s="1"/>
  <c r="AQ52" i="9"/>
  <c r="AR52" i="9" s="1"/>
  <c r="AY56" i="9"/>
  <c r="AZ56" i="9" s="1"/>
  <c r="AY59" i="9"/>
  <c r="AZ59" i="9" s="1"/>
  <c r="AY55" i="9"/>
  <c r="AZ55" i="9" s="1"/>
  <c r="AU54" i="9"/>
  <c r="AV54" i="9" s="1"/>
  <c r="AY58" i="9"/>
  <c r="AZ58" i="9" s="1"/>
  <c r="O91" i="9"/>
  <c r="P91" i="9" s="1"/>
  <c r="W53" i="9"/>
  <c r="X53" i="9" s="1"/>
  <c r="W52" i="9"/>
  <c r="X52" i="9" s="1"/>
  <c r="U41" i="9"/>
  <c r="V41" i="9" s="1"/>
  <c r="O46" i="9"/>
  <c r="P46" i="9" s="1"/>
  <c r="M74" i="9"/>
  <c r="N74" i="9" s="1"/>
  <c r="M85" i="9"/>
  <c r="N85" i="9" s="1"/>
  <c r="M70" i="9"/>
  <c r="N70" i="9" s="1"/>
  <c r="U149" i="9"/>
  <c r="V149" i="9" s="1"/>
  <c r="U122" i="9"/>
  <c r="V122" i="9" s="1"/>
  <c r="U121" i="9"/>
  <c r="V121" i="9" s="1"/>
  <c r="U111" i="9"/>
  <c r="V111" i="9" s="1"/>
  <c r="U73" i="9"/>
  <c r="V73" i="9" s="1"/>
  <c r="U61" i="9"/>
  <c r="V61" i="9" s="1"/>
  <c r="U54" i="9"/>
  <c r="Y134" i="9"/>
  <c r="Z134" i="9" s="1"/>
  <c r="Y133" i="9"/>
  <c r="Z133" i="9" s="1"/>
  <c r="Y117" i="9"/>
  <c r="Z117" i="9" s="1"/>
  <c r="Y105" i="9"/>
  <c r="Z105" i="9" s="1"/>
  <c r="Y89" i="9"/>
  <c r="Z89" i="9" s="1"/>
  <c r="Y80" i="9"/>
  <c r="Z80" i="9" s="1"/>
  <c r="O39" i="9"/>
  <c r="P39" i="9" s="1"/>
  <c r="AA129" i="9"/>
  <c r="AB129" i="9" s="1"/>
  <c r="AA149" i="9"/>
  <c r="AB149" i="9" s="1"/>
  <c r="AA130" i="9"/>
  <c r="AB130" i="9" s="1"/>
  <c r="AA107" i="9"/>
  <c r="AB107" i="9" s="1"/>
  <c r="AA97" i="9"/>
  <c r="AB97" i="9" s="1"/>
  <c r="AA79" i="9"/>
  <c r="AB79" i="9" s="1"/>
  <c r="AA62" i="9"/>
  <c r="AB62" i="9" s="1"/>
  <c r="O40" i="9"/>
  <c r="P40" i="9" s="1"/>
  <c r="Y43" i="9"/>
  <c r="Z43" i="9" s="1"/>
  <c r="AQ56" i="9"/>
  <c r="AR56" i="9" s="1"/>
  <c r="AW56" i="9"/>
  <c r="AX56" i="9" s="1"/>
  <c r="K57" i="9"/>
  <c r="L57" i="9" s="1"/>
  <c r="K60" i="9"/>
  <c r="L60" i="9" s="1"/>
  <c r="K55" i="9"/>
  <c r="L55" i="9" s="1"/>
  <c r="K61" i="9"/>
  <c r="L61" i="9" s="1"/>
  <c r="K48" i="9"/>
  <c r="L48" i="9" s="1"/>
  <c r="K47" i="9"/>
  <c r="L47" i="9" s="1"/>
  <c r="K46" i="9"/>
  <c r="L46" i="9" s="1"/>
  <c r="K38" i="9"/>
  <c r="L38" i="9" s="1"/>
  <c r="K33" i="9"/>
  <c r="L33" i="9" s="1"/>
  <c r="K22" i="9"/>
  <c r="L22" i="9" s="1"/>
  <c r="O37" i="9"/>
  <c r="P37" i="9" s="1"/>
  <c r="K19" i="9"/>
  <c r="L19" i="9" s="1"/>
  <c r="M48" i="9"/>
  <c r="N48" i="9" s="1"/>
  <c r="S137" i="9"/>
  <c r="T137" i="9" s="1"/>
  <c r="S129" i="9"/>
  <c r="T129" i="9" s="1"/>
  <c r="S121" i="9"/>
  <c r="T121" i="9" s="1"/>
  <c r="S140" i="9"/>
  <c r="T140" i="9" s="1"/>
  <c r="S132" i="9"/>
  <c r="T132" i="9" s="1"/>
  <c r="S124" i="9"/>
  <c r="T124" i="9" s="1"/>
  <c r="S117" i="9"/>
  <c r="T117" i="9" s="1"/>
  <c r="S113" i="9"/>
  <c r="T113" i="9" s="1"/>
  <c r="S109" i="9"/>
  <c r="T109" i="9" s="1"/>
  <c r="S105" i="9"/>
  <c r="T105" i="9" s="1"/>
  <c r="S98" i="9"/>
  <c r="T98" i="9" s="1"/>
  <c r="S101" i="9"/>
  <c r="T101" i="9" s="1"/>
  <c r="S93" i="9"/>
  <c r="T93" i="9" s="1"/>
  <c r="S91" i="9"/>
  <c r="T91" i="9" s="1"/>
  <c r="S85" i="9"/>
  <c r="T85" i="9" s="1"/>
  <c r="S81" i="9"/>
  <c r="T81" i="9" s="1"/>
  <c r="S77" i="9"/>
  <c r="T77" i="9" s="1"/>
  <c r="S88" i="9"/>
  <c r="T88" i="9" s="1"/>
  <c r="S69" i="9"/>
  <c r="S65" i="9"/>
  <c r="T65" i="9" s="1"/>
  <c r="S58" i="9"/>
  <c r="T58" i="9" s="1"/>
  <c r="S55" i="9"/>
  <c r="T55" i="9" s="1"/>
  <c r="S63" i="9"/>
  <c r="T63" i="9" s="1"/>
  <c r="S52" i="9"/>
  <c r="T52" i="9" s="1"/>
  <c r="S40" i="9"/>
  <c r="T40" i="9" s="1"/>
  <c r="S31" i="9"/>
  <c r="T31" i="9" s="1"/>
  <c r="S43" i="9"/>
  <c r="T43" i="9" s="1"/>
  <c r="S37" i="9"/>
  <c r="T37" i="9" s="1"/>
  <c r="K25" i="9"/>
  <c r="L25" i="9" s="1"/>
  <c r="O33" i="9"/>
  <c r="P33" i="9" s="1"/>
  <c r="Q101" i="9"/>
  <c r="R101" i="9" s="1"/>
  <c r="Q93" i="9"/>
  <c r="R93" i="9" s="1"/>
  <c r="Q116" i="9"/>
  <c r="R116" i="9" s="1"/>
  <c r="Q112" i="9"/>
  <c r="R112" i="9" s="1"/>
  <c r="Q108" i="9"/>
  <c r="R108" i="9" s="1"/>
  <c r="Q104" i="9"/>
  <c r="R104" i="9" s="1"/>
  <c r="Q96" i="9"/>
  <c r="R96" i="9" s="1"/>
  <c r="Q90" i="9"/>
  <c r="R90" i="9" s="1"/>
  <c r="Q74" i="9"/>
  <c r="Q49" i="9"/>
  <c r="R49" i="9" s="1"/>
  <c r="Q84" i="9"/>
  <c r="R84" i="9" s="1"/>
  <c r="Q80" i="9"/>
  <c r="R80" i="9" s="1"/>
  <c r="Q61" i="9"/>
  <c r="R61" i="9" s="1"/>
  <c r="Q48" i="9"/>
  <c r="R48" i="9" s="1"/>
  <c r="Q91" i="9"/>
  <c r="R91" i="9" s="1"/>
  <c r="Q69" i="9"/>
  <c r="Q65" i="9"/>
  <c r="R65" i="9" s="1"/>
  <c r="Q58" i="9"/>
  <c r="R58" i="9" s="1"/>
  <c r="M35" i="9"/>
  <c r="N35" i="9" s="1"/>
  <c r="Q39" i="9"/>
  <c r="R39" i="9" s="1"/>
  <c r="AC51" i="9"/>
  <c r="AD51" i="9" s="1"/>
  <c r="AC48" i="9"/>
  <c r="AD48" i="9" s="1"/>
  <c r="AC50" i="9"/>
  <c r="AD50" i="9" s="1"/>
  <c r="Y47" i="9"/>
  <c r="Z47" i="9" s="1"/>
  <c r="O102" i="9"/>
  <c r="P102" i="9" s="1"/>
  <c r="O94" i="9"/>
  <c r="P94" i="9" s="1"/>
  <c r="O97" i="9"/>
  <c r="P97" i="9" s="1"/>
  <c r="O74" i="9"/>
  <c r="O86" i="9"/>
  <c r="P86" i="9" s="1"/>
  <c r="O82" i="9"/>
  <c r="P82" i="9" s="1"/>
  <c r="O78" i="9"/>
  <c r="P78" i="9" s="1"/>
  <c r="O57" i="9"/>
  <c r="P57" i="9" s="1"/>
  <c r="O70" i="9"/>
  <c r="P70" i="9" s="1"/>
  <c r="O66" i="9"/>
  <c r="P66" i="9" s="1"/>
  <c r="O60" i="9"/>
  <c r="P60" i="9" s="1"/>
  <c r="O88" i="9"/>
  <c r="P88" i="9" s="1"/>
  <c r="O90" i="9"/>
  <c r="P90" i="9" s="1"/>
  <c r="O59" i="9"/>
  <c r="I34" i="9"/>
  <c r="J34" i="9" s="1"/>
  <c r="W143" i="9"/>
  <c r="X143" i="9" s="1"/>
  <c r="W135" i="9"/>
  <c r="X135" i="9" s="1"/>
  <c r="W127" i="9"/>
  <c r="X127" i="9" s="1"/>
  <c r="W120" i="9"/>
  <c r="X120" i="9" s="1"/>
  <c r="W152" i="9"/>
  <c r="X152" i="9" s="1"/>
  <c r="W148" i="9"/>
  <c r="X148" i="9" s="1"/>
  <c r="W144" i="9"/>
  <c r="X144" i="9" s="1"/>
  <c r="W136" i="9"/>
  <c r="X136" i="9" s="1"/>
  <c r="W128" i="9"/>
  <c r="X128" i="9" s="1"/>
  <c r="W118" i="9"/>
  <c r="X118" i="9" s="1"/>
  <c r="W114" i="9"/>
  <c r="X114" i="9" s="1"/>
  <c r="W110" i="9"/>
  <c r="X110" i="9" s="1"/>
  <c r="W106" i="9"/>
  <c r="X106" i="9" s="1"/>
  <c r="W100" i="9"/>
  <c r="X100" i="9" s="1"/>
  <c r="W103" i="9"/>
  <c r="X103" i="9" s="1"/>
  <c r="W95" i="9"/>
  <c r="X95" i="9" s="1"/>
  <c r="W73" i="9"/>
  <c r="X73" i="9" s="1"/>
  <c r="W87" i="9"/>
  <c r="X87" i="9" s="1"/>
  <c r="W83" i="9"/>
  <c r="X83" i="9" s="1"/>
  <c r="W79" i="9"/>
  <c r="X79" i="9" s="1"/>
  <c r="W57" i="9"/>
  <c r="X57" i="9" s="1"/>
  <c r="W71" i="9"/>
  <c r="X71" i="9" s="1"/>
  <c r="W67" i="9"/>
  <c r="X67" i="9" s="1"/>
  <c r="W62" i="9"/>
  <c r="X62" i="9" s="1"/>
  <c r="W50" i="9"/>
  <c r="X50" i="9" s="1"/>
  <c r="W49" i="9"/>
  <c r="X49" i="9" s="1"/>
  <c r="W56" i="9"/>
  <c r="X56" i="9" s="1"/>
  <c r="W38" i="9"/>
  <c r="X38" i="9" s="1"/>
  <c r="U40" i="9"/>
  <c r="V40" i="9" s="1"/>
  <c r="Q41" i="9"/>
  <c r="R41" i="9" s="1"/>
  <c r="I42" i="9"/>
  <c r="J42" i="9" s="1"/>
  <c r="O43" i="9"/>
  <c r="P43" i="9" s="1"/>
  <c r="W44" i="9"/>
  <c r="X44" i="9" s="1"/>
  <c r="AA45" i="9"/>
  <c r="AB45" i="9" s="1"/>
  <c r="AQ57" i="9"/>
  <c r="AR57" i="9" s="1"/>
  <c r="M75" i="9"/>
  <c r="N75" i="9" s="1"/>
  <c r="M51" i="9"/>
  <c r="N51" i="9" s="1"/>
  <c r="M59" i="9"/>
  <c r="N59" i="9" s="1"/>
  <c r="M86" i="9"/>
  <c r="N86" i="9" s="1"/>
  <c r="M82" i="9"/>
  <c r="N82" i="9" s="1"/>
  <c r="M78" i="9"/>
  <c r="N78" i="9" s="1"/>
  <c r="M71" i="9"/>
  <c r="N71" i="9" s="1"/>
  <c r="M67" i="9"/>
  <c r="N67" i="9" s="1"/>
  <c r="M62" i="9"/>
  <c r="N62" i="9" s="1"/>
  <c r="M50" i="9"/>
  <c r="N50" i="9" s="1"/>
  <c r="U154" i="9"/>
  <c r="V154" i="9" s="1"/>
  <c r="U150" i="9"/>
  <c r="V150" i="9" s="1"/>
  <c r="U146" i="9"/>
  <c r="V146" i="9" s="1"/>
  <c r="U140" i="9"/>
  <c r="V140" i="9" s="1"/>
  <c r="U132" i="9"/>
  <c r="V132" i="9" s="1"/>
  <c r="U124" i="9"/>
  <c r="V124" i="9" s="1"/>
  <c r="U139" i="9"/>
  <c r="V139" i="9" s="1"/>
  <c r="U131" i="9"/>
  <c r="V131" i="9" s="1"/>
  <c r="U123" i="9"/>
  <c r="V123" i="9" s="1"/>
  <c r="U101" i="9"/>
  <c r="V101" i="9" s="1"/>
  <c r="U93" i="9"/>
  <c r="V93" i="9" s="1"/>
  <c r="U116" i="9"/>
  <c r="V116" i="9" s="1"/>
  <c r="U112" i="9"/>
  <c r="V112" i="9" s="1"/>
  <c r="U108" i="9"/>
  <c r="V108" i="9" s="1"/>
  <c r="U104" i="9"/>
  <c r="V104" i="9" s="1"/>
  <c r="U96" i="9"/>
  <c r="V96" i="9" s="1"/>
  <c r="U90" i="9"/>
  <c r="V90" i="9" s="1"/>
  <c r="U74" i="9"/>
  <c r="U85" i="9"/>
  <c r="V85" i="9" s="1"/>
  <c r="U81" i="9"/>
  <c r="V81" i="9" s="1"/>
  <c r="U55" i="9"/>
  <c r="V55" i="9" s="1"/>
  <c r="U63" i="9"/>
  <c r="V63" i="9" s="1"/>
  <c r="U52" i="9"/>
  <c r="V52" i="9" s="1"/>
  <c r="U53" i="9"/>
  <c r="V53" i="9" s="1"/>
  <c r="U69" i="9"/>
  <c r="U65" i="9"/>
  <c r="V65" i="9" s="1"/>
  <c r="U58" i="9"/>
  <c r="V58" i="9" s="1"/>
  <c r="Q37" i="9"/>
  <c r="R37" i="9" s="1"/>
  <c r="Y152" i="9"/>
  <c r="Z152" i="9" s="1"/>
  <c r="Y148" i="9"/>
  <c r="Z148" i="9" s="1"/>
  <c r="Y144" i="9"/>
  <c r="Z144" i="9" s="1"/>
  <c r="Y136" i="9"/>
  <c r="Z136" i="9" s="1"/>
  <c r="Y128" i="9"/>
  <c r="Z128" i="9" s="1"/>
  <c r="Y143" i="9"/>
  <c r="Z143" i="9" s="1"/>
  <c r="Y135" i="9"/>
  <c r="Z135" i="9" s="1"/>
  <c r="Y127" i="9"/>
  <c r="Z127" i="9" s="1"/>
  <c r="Y120" i="9"/>
  <c r="Z120" i="9" s="1"/>
  <c r="Y99" i="9"/>
  <c r="Z99" i="9" s="1"/>
  <c r="Y118" i="9"/>
  <c r="Z118" i="9" s="1"/>
  <c r="Y114" i="9"/>
  <c r="Z114" i="9" s="1"/>
  <c r="Y110" i="9"/>
  <c r="Z110" i="9" s="1"/>
  <c r="Y106" i="9"/>
  <c r="Z106" i="9" s="1"/>
  <c r="Y100" i="9"/>
  <c r="Z100" i="9" s="1"/>
  <c r="Y92" i="9"/>
  <c r="Z92" i="9" s="1"/>
  <c r="Y76" i="9"/>
  <c r="Z76" i="9" s="1"/>
  <c r="Y72" i="9"/>
  <c r="Z72" i="9" s="1"/>
  <c r="Y49" i="9"/>
  <c r="Z49" i="9" s="1"/>
  <c r="Y59" i="9"/>
  <c r="Y57" i="9"/>
  <c r="Z57" i="9" s="1"/>
  <c r="Y85" i="9"/>
  <c r="Z85" i="9" s="1"/>
  <c r="Y81" i="9"/>
  <c r="Z81" i="9" s="1"/>
  <c r="Y71" i="9"/>
  <c r="Z71" i="9" s="1"/>
  <c r="Y67" i="9"/>
  <c r="Z67" i="9" s="1"/>
  <c r="Y62" i="9"/>
  <c r="Z62" i="9" s="1"/>
  <c r="Y50" i="9"/>
  <c r="Z50" i="9" s="1"/>
  <c r="W47" i="9"/>
  <c r="X47" i="9" s="1"/>
  <c r="AA139" i="9"/>
  <c r="AB139" i="9" s="1"/>
  <c r="AA131" i="9"/>
  <c r="AB131" i="9" s="1"/>
  <c r="AA123" i="9"/>
  <c r="AB123" i="9" s="1"/>
  <c r="AA154" i="9"/>
  <c r="AB154" i="9" s="1"/>
  <c r="AA150" i="9"/>
  <c r="AB150" i="9" s="1"/>
  <c r="AA146" i="9"/>
  <c r="AB146" i="9" s="1"/>
  <c r="AA140" i="9"/>
  <c r="AB140" i="9" s="1"/>
  <c r="AA132" i="9"/>
  <c r="AB132" i="9" s="1"/>
  <c r="AA124" i="9"/>
  <c r="AB124" i="9" s="1"/>
  <c r="AA116" i="9"/>
  <c r="AB116" i="9" s="1"/>
  <c r="AA112" i="9"/>
  <c r="AB112" i="9" s="1"/>
  <c r="AA108" i="9"/>
  <c r="AB108" i="9" s="1"/>
  <c r="AA104" i="9"/>
  <c r="AB104" i="9" s="1"/>
  <c r="AA96" i="9"/>
  <c r="AB96" i="9" s="1"/>
  <c r="AA99" i="9"/>
  <c r="AB99" i="9" s="1"/>
  <c r="AA75" i="9"/>
  <c r="AB75" i="9" s="1"/>
  <c r="AA89" i="9"/>
  <c r="AB89" i="9" s="1"/>
  <c r="AA84" i="9"/>
  <c r="AB84" i="9" s="1"/>
  <c r="AA80" i="9"/>
  <c r="AB80" i="9" s="1"/>
  <c r="AA77" i="9"/>
  <c r="AB77" i="9" s="1"/>
  <c r="AA76" i="9"/>
  <c r="AB76" i="9" s="1"/>
  <c r="AA68" i="9"/>
  <c r="AB68" i="9" s="1"/>
  <c r="AA64" i="9"/>
  <c r="AA54" i="9"/>
  <c r="AA51" i="9"/>
  <c r="AB51" i="9" s="1"/>
  <c r="AA61" i="9"/>
  <c r="AB61" i="9" s="1"/>
  <c r="AA48" i="9"/>
  <c r="AB48" i="9" s="1"/>
  <c r="O41" i="9"/>
  <c r="P41" i="9" s="1"/>
  <c r="W42" i="9"/>
  <c r="X42" i="9" s="1"/>
  <c r="U43" i="9"/>
  <c r="V43" i="9" s="1"/>
  <c r="Q44" i="9"/>
  <c r="R44" i="9" s="1"/>
  <c r="M45" i="9"/>
  <c r="N45" i="9" s="1"/>
  <c r="AC45" i="9"/>
  <c r="AD45" i="9" s="1"/>
  <c r="Y46" i="9"/>
  <c r="Z46" i="9" s="1"/>
  <c r="AS54" i="9"/>
  <c r="AT54" i="9" s="1"/>
  <c r="AS58" i="9"/>
  <c r="AT58" i="9" s="1"/>
  <c r="AS53" i="9"/>
  <c r="AT53" i="9" s="1"/>
  <c r="AS57" i="9"/>
  <c r="AT57" i="9" s="1"/>
  <c r="AS56" i="9"/>
  <c r="AT56" i="9" s="1"/>
  <c r="AS59" i="9"/>
  <c r="AT59" i="9" s="1"/>
  <c r="O103" i="9"/>
  <c r="P103" i="9" s="1"/>
  <c r="W60" i="9"/>
  <c r="X60" i="9" s="1"/>
  <c r="M42" i="9"/>
  <c r="N42" i="9" s="1"/>
  <c r="AY57" i="9"/>
  <c r="AZ57" i="9" s="1"/>
  <c r="M81" i="9"/>
  <c r="N81" i="9" s="1"/>
  <c r="M66" i="9"/>
  <c r="N66" i="9" s="1"/>
  <c r="U153" i="9"/>
  <c r="V153" i="9" s="1"/>
  <c r="U130" i="9"/>
  <c r="V130" i="9" s="1"/>
  <c r="U129" i="9"/>
  <c r="V129" i="9" s="1"/>
  <c r="U115" i="9"/>
  <c r="V115" i="9" s="1"/>
  <c r="U102" i="9"/>
  <c r="V102" i="9" s="1"/>
  <c r="U88" i="9"/>
  <c r="V88" i="9" s="1"/>
  <c r="U51" i="9"/>
  <c r="V51" i="9" s="1"/>
  <c r="U72" i="9"/>
  <c r="V72" i="9" s="1"/>
  <c r="U64" i="9"/>
  <c r="Y151" i="9"/>
  <c r="Z151" i="9" s="1"/>
  <c r="Y126" i="9"/>
  <c r="Z126" i="9" s="1"/>
  <c r="Y125" i="9"/>
  <c r="Z125" i="9" s="1"/>
  <c r="Y113" i="9"/>
  <c r="Z113" i="9" s="1"/>
  <c r="Y77" i="9"/>
  <c r="Z77" i="9" s="1"/>
  <c r="Y91" i="9"/>
  <c r="Z91" i="9" s="1"/>
  <c r="Y84" i="9"/>
  <c r="Z84" i="9" s="1"/>
  <c r="Y70" i="9"/>
  <c r="Z70" i="9" s="1"/>
  <c r="AS55" i="9"/>
  <c r="AT55" i="9" s="1"/>
  <c r="AA121" i="9"/>
  <c r="AB121" i="9" s="1"/>
  <c r="AA138" i="9"/>
  <c r="AB138" i="9" s="1"/>
  <c r="AA115" i="9"/>
  <c r="AB115" i="9" s="1"/>
  <c r="AA94" i="9"/>
  <c r="AB94" i="9" s="1"/>
  <c r="AA83" i="9"/>
  <c r="AB83" i="9" s="1"/>
  <c r="AA71" i="9"/>
  <c r="AB71" i="9" s="1"/>
  <c r="AA49" i="9"/>
  <c r="AB49" i="9" s="1"/>
  <c r="W41" i="9"/>
  <c r="X41" i="9" s="1"/>
  <c r="U44" i="9"/>
  <c r="V44" i="9" s="1"/>
  <c r="AC46" i="9"/>
  <c r="AD46" i="9" s="1"/>
  <c r="AW57" i="9"/>
  <c r="AX57" i="9" s="1"/>
  <c r="K53" i="9"/>
  <c r="L53" i="9" s="1"/>
  <c r="K58" i="9"/>
  <c r="L58" i="9" s="1"/>
  <c r="K51" i="9"/>
  <c r="L51" i="9" s="1"/>
  <c r="K59" i="9"/>
  <c r="L59" i="9" s="1"/>
  <c r="K42" i="9"/>
  <c r="L42" i="9" s="1"/>
  <c r="K39" i="9"/>
  <c r="L39" i="9" s="1"/>
  <c r="K45" i="9"/>
  <c r="L45" i="9" s="1"/>
  <c r="K36" i="9"/>
  <c r="L36" i="9" s="1"/>
  <c r="K29" i="9"/>
  <c r="L29" i="9" s="1"/>
  <c r="K26" i="9"/>
  <c r="L26" i="9" s="1"/>
  <c r="K34" i="9"/>
  <c r="L34" i="9" s="1"/>
  <c r="K20" i="9"/>
  <c r="L20" i="9" s="1"/>
  <c r="S143" i="9"/>
  <c r="T143" i="9" s="1"/>
  <c r="S135" i="9"/>
  <c r="T135" i="9" s="1"/>
  <c r="S127" i="9"/>
  <c r="T127" i="9" s="1"/>
  <c r="S120" i="9"/>
  <c r="T120" i="9" s="1"/>
  <c r="S138" i="9"/>
  <c r="T138" i="9" s="1"/>
  <c r="S130" i="9"/>
  <c r="T130" i="9" s="1"/>
  <c r="S122" i="9"/>
  <c r="T122" i="9" s="1"/>
  <c r="S116" i="9"/>
  <c r="T116" i="9" s="1"/>
  <c r="S112" i="9"/>
  <c r="T112" i="9" s="1"/>
  <c r="S108" i="9"/>
  <c r="T108" i="9" s="1"/>
  <c r="S104" i="9"/>
  <c r="T104" i="9" s="1"/>
  <c r="S96" i="9"/>
  <c r="T96" i="9" s="1"/>
  <c r="S99" i="9"/>
  <c r="T99" i="9" s="1"/>
  <c r="S92" i="9"/>
  <c r="T92" i="9" s="1"/>
  <c r="S89" i="9"/>
  <c r="T89" i="9" s="1"/>
  <c r="S84" i="9"/>
  <c r="T84" i="9" s="1"/>
  <c r="S80" i="9"/>
  <c r="T80" i="9" s="1"/>
  <c r="S73" i="9"/>
  <c r="T73" i="9" s="1"/>
  <c r="S72" i="9"/>
  <c r="T72" i="9" s="1"/>
  <c r="S68" i="9"/>
  <c r="T68" i="9" s="1"/>
  <c r="S64" i="9"/>
  <c r="S54" i="9"/>
  <c r="S51" i="9"/>
  <c r="T51" i="9" s="1"/>
  <c r="S61" i="9"/>
  <c r="T61" i="9" s="1"/>
  <c r="S48" i="9"/>
  <c r="T48" i="9" s="1"/>
  <c r="S47" i="9"/>
  <c r="T47" i="9" s="1"/>
  <c r="S46" i="9"/>
  <c r="T46" i="9" s="1"/>
  <c r="S38" i="9"/>
  <c r="T38" i="9" s="1"/>
  <c r="S33" i="9"/>
  <c r="T33" i="9" s="1"/>
  <c r="K30" i="9"/>
  <c r="L30" i="9" s="1"/>
  <c r="Q121" i="9"/>
  <c r="R121" i="9" s="1"/>
  <c r="Q99" i="9"/>
  <c r="R99" i="9" s="1"/>
  <c r="Q119" i="9"/>
  <c r="R119" i="9" s="1"/>
  <c r="Q115" i="9"/>
  <c r="R115" i="9" s="1"/>
  <c r="Q111" i="9"/>
  <c r="R111" i="9" s="1"/>
  <c r="Q107" i="9"/>
  <c r="R107" i="9" s="1"/>
  <c r="Q102" i="9"/>
  <c r="R102" i="9" s="1"/>
  <c r="Q94" i="9"/>
  <c r="R94" i="9" s="1"/>
  <c r="Q88" i="9"/>
  <c r="R88" i="9" s="1"/>
  <c r="Q73" i="9"/>
  <c r="R73" i="9" s="1"/>
  <c r="Q87" i="9"/>
  <c r="R87" i="9" s="1"/>
  <c r="Q83" i="9"/>
  <c r="R83" i="9" s="1"/>
  <c r="Q79" i="9"/>
  <c r="R79" i="9" s="1"/>
  <c r="Q59" i="9"/>
  <c r="Q89" i="9"/>
  <c r="R89" i="9" s="1"/>
  <c r="Q72" i="9"/>
  <c r="R72" i="9" s="1"/>
  <c r="Q68" i="9"/>
  <c r="R68" i="9" s="1"/>
  <c r="Q64" i="9"/>
  <c r="Q54" i="9"/>
  <c r="Q35" i="9"/>
  <c r="R35" i="9" s="1"/>
  <c r="U39" i="9"/>
  <c r="V39" i="9" s="1"/>
  <c r="AC49" i="9"/>
  <c r="AD49" i="9" s="1"/>
  <c r="AC57" i="9"/>
  <c r="AD57" i="9" s="1"/>
  <c r="M47" i="9"/>
  <c r="N47" i="9" s="1"/>
  <c r="AC47" i="9"/>
  <c r="AD47" i="9" s="1"/>
  <c r="O100" i="9"/>
  <c r="P100" i="9" s="1"/>
  <c r="O85" i="9"/>
  <c r="P85" i="9" s="1"/>
  <c r="O81" i="9"/>
  <c r="P81" i="9" s="1"/>
  <c r="O77" i="9"/>
  <c r="P77" i="9" s="1"/>
  <c r="O53" i="9"/>
  <c r="P53" i="9" s="1"/>
  <c r="O69" i="9"/>
  <c r="O65" i="9"/>
  <c r="P65" i="9" s="1"/>
  <c r="O58" i="9"/>
  <c r="P58" i="9" s="1"/>
  <c r="O55" i="9"/>
  <c r="P55" i="9" s="1"/>
  <c r="O73" i="9"/>
  <c r="P73" i="9" s="1"/>
  <c r="O56" i="9"/>
  <c r="P56" i="9" s="1"/>
  <c r="M34" i="9"/>
  <c r="N34" i="9" s="1"/>
  <c r="W141" i="9"/>
  <c r="X141" i="9" s="1"/>
  <c r="W133" i="9"/>
  <c r="X133" i="9" s="1"/>
  <c r="W125" i="9"/>
  <c r="X125" i="9" s="1"/>
  <c r="W119" i="9"/>
  <c r="X119" i="9" s="1"/>
  <c r="W151" i="9"/>
  <c r="X151" i="9" s="1"/>
  <c r="W147" i="9"/>
  <c r="X147" i="9" s="1"/>
  <c r="W142" i="9"/>
  <c r="X142" i="9" s="1"/>
  <c r="W134" i="9"/>
  <c r="X134" i="9" s="1"/>
  <c r="W126" i="9"/>
  <c r="X126" i="9" s="1"/>
  <c r="W117" i="9"/>
  <c r="X117" i="9" s="1"/>
  <c r="W113" i="9"/>
  <c r="X113" i="9" s="1"/>
  <c r="W109" i="9"/>
  <c r="X109" i="9" s="1"/>
  <c r="W105" i="9"/>
  <c r="X105" i="9" s="1"/>
  <c r="W98" i="9"/>
  <c r="X98" i="9" s="1"/>
  <c r="W101" i="9"/>
  <c r="X101" i="9" s="1"/>
  <c r="W93" i="9"/>
  <c r="X93" i="9" s="1"/>
  <c r="W92" i="9"/>
  <c r="X92" i="9" s="1"/>
  <c r="W86" i="9"/>
  <c r="X86" i="9" s="1"/>
  <c r="W82" i="9"/>
  <c r="X82" i="9" s="1"/>
  <c r="W78" i="9"/>
  <c r="X78" i="9" s="1"/>
  <c r="W70" i="9"/>
  <c r="X70" i="9" s="1"/>
  <c r="W66" i="9"/>
  <c r="X66" i="9" s="1"/>
  <c r="W63" i="9"/>
  <c r="X63" i="9" s="1"/>
  <c r="I40" i="9"/>
  <c r="J40" i="9" s="1"/>
  <c r="Y40" i="9"/>
  <c r="Z40" i="9" s="1"/>
  <c r="AA44" i="9"/>
  <c r="AB44" i="9" s="1"/>
  <c r="M56" i="9"/>
  <c r="N56" i="9" s="1"/>
  <c r="M60" i="9"/>
  <c r="N60" i="9" s="1"/>
  <c r="U138" i="9"/>
  <c r="V138" i="9" s="1"/>
  <c r="U99" i="9"/>
  <c r="V99" i="9" s="1"/>
  <c r="U107" i="9"/>
  <c r="V107" i="9" s="1"/>
  <c r="U84" i="9"/>
  <c r="V84" i="9" s="1"/>
  <c r="U68" i="9"/>
  <c r="V68" i="9" s="1"/>
  <c r="Y147" i="9"/>
  <c r="Z147" i="9" s="1"/>
  <c r="Y119" i="9"/>
  <c r="Z119" i="9" s="1"/>
  <c r="Y98" i="9"/>
  <c r="Z98" i="9" s="1"/>
  <c r="Y56" i="9"/>
  <c r="Z56" i="9" s="1"/>
  <c r="Y60" i="9"/>
  <c r="Z60" i="9" s="1"/>
  <c r="AA153" i="9"/>
  <c r="AB153" i="9" s="1"/>
  <c r="AA111" i="9"/>
  <c r="AB111" i="9" s="1"/>
  <c r="AA74" i="9"/>
  <c r="AA67" i="9"/>
  <c r="AB67" i="9" s="1"/>
  <c r="AA59" i="9"/>
  <c r="Q45" i="9"/>
  <c r="R45" i="9" s="1"/>
  <c r="AW58" i="9"/>
  <c r="AX58" i="9" s="1"/>
  <c r="AB74" i="9" l="1"/>
  <c r="AA9" i="9"/>
  <c r="R64" i="9"/>
  <c r="Q7" i="9"/>
  <c r="R59" i="9"/>
  <c r="Q6" i="9"/>
  <c r="V64" i="9"/>
  <c r="U7" i="9"/>
  <c r="AB64" i="9"/>
  <c r="AA7" i="9"/>
  <c r="V54" i="9"/>
  <c r="U5" i="9"/>
  <c r="Z54" i="9"/>
  <c r="Y5" i="9"/>
  <c r="X64" i="9"/>
  <c r="W7" i="9"/>
  <c r="Z69" i="9"/>
  <c r="Y8" i="9"/>
  <c r="V74" i="9"/>
  <c r="U9" i="9"/>
  <c r="P59" i="9"/>
  <c r="O6" i="9"/>
  <c r="AB69" i="9"/>
  <c r="AA8" i="9"/>
  <c r="Z64" i="9"/>
  <c r="Y7" i="9"/>
  <c r="X59" i="9"/>
  <c r="W6" i="9"/>
  <c r="P54" i="9"/>
  <c r="O5" i="9"/>
  <c r="AB59" i="9"/>
  <c r="AA6" i="9"/>
  <c r="T54" i="9"/>
  <c r="S5" i="9"/>
  <c r="V69" i="9"/>
  <c r="U8" i="9"/>
  <c r="R74" i="9"/>
  <c r="Q9" i="9"/>
  <c r="T69" i="9"/>
  <c r="S8" i="9"/>
  <c r="V59" i="9"/>
  <c r="U6" i="9"/>
  <c r="P64" i="9"/>
  <c r="O7" i="9"/>
  <c r="P69" i="9"/>
  <c r="O8" i="9"/>
  <c r="R54" i="9"/>
  <c r="Q5" i="9"/>
  <c r="T64" i="9"/>
  <c r="S7" i="9"/>
  <c r="AB54" i="9"/>
  <c r="AA5" i="9"/>
  <c r="Z59" i="9"/>
  <c r="Y6" i="9"/>
  <c r="P74" i="9"/>
  <c r="O9" i="9"/>
  <c r="R69" i="9"/>
  <c r="Q8" i="9"/>
  <c r="X54" i="9"/>
  <c r="W5" i="9"/>
  <c r="X74" i="9"/>
  <c r="W9" i="9"/>
  <c r="T74" i="9"/>
  <c r="S9" i="9"/>
  <c r="Z74" i="9"/>
  <c r="Y9" i="9"/>
  <c r="X69" i="9"/>
  <c r="W8" i="9"/>
  <c r="T59" i="9"/>
  <c r="S6" i="9"/>
  <c r="D69" i="5" l="1"/>
  <c r="D68" i="5"/>
  <c r="D67" i="5"/>
  <c r="D66" i="5"/>
  <c r="D65" i="5"/>
  <c r="D65" i="6"/>
  <c r="D64" i="6"/>
  <c r="D63" i="6"/>
  <c r="D62" i="6"/>
  <c r="D61" i="6"/>
  <c r="D65" i="8"/>
  <c r="D64" i="8"/>
  <c r="D63" i="8"/>
  <c r="D62" i="8"/>
  <c r="D61" i="8"/>
  <c r="AJ3" i="1"/>
  <c r="AJ4" i="1"/>
  <c r="AI3" i="1"/>
  <c r="AI4" i="1"/>
  <c r="AH3" i="1"/>
  <c r="AH4" i="1"/>
  <c r="AG3" i="1"/>
  <c r="AG4" i="1"/>
  <c r="AF3" i="1"/>
  <c r="AF4" i="1"/>
  <c r="T30" i="3" l="1"/>
  <c r="P30" i="3"/>
  <c r="T29" i="3"/>
  <c r="P29" i="3"/>
  <c r="J24" i="3"/>
  <c r="F24" i="3"/>
  <c r="J23" i="3"/>
  <c r="F23" i="3"/>
  <c r="F22" i="3" s="1"/>
  <c r="F34" i="3" s="1"/>
  <c r="J14" i="3" s="1"/>
  <c r="P22" i="3"/>
  <c r="F13" i="3"/>
  <c r="P12" i="3"/>
  <c r="T11" i="3"/>
  <c r="T10" i="3"/>
  <c r="T9" i="3" s="1"/>
  <c r="P35" i="2"/>
  <c r="P34" i="2"/>
  <c r="U30" i="2"/>
  <c r="U28" i="2"/>
  <c r="U27" i="2"/>
  <c r="U26" i="2"/>
  <c r="U25" i="2"/>
  <c r="U24" i="2"/>
  <c r="J24" i="2"/>
  <c r="F24" i="2"/>
  <c r="F35" i="2" s="1"/>
  <c r="J23" i="2"/>
  <c r="F23" i="2"/>
  <c r="F22" i="2"/>
  <c r="F34" i="2" s="1"/>
  <c r="AA21" i="2"/>
  <c r="P13" i="2"/>
  <c r="F13" i="2"/>
  <c r="E51" i="7"/>
  <c r="E38" i="7"/>
  <c r="E25" i="7"/>
  <c r="E12" i="7"/>
  <c r="J29" i="3" l="1"/>
  <c r="T16" i="3"/>
  <c r="T17" i="3"/>
  <c r="T35" i="3" s="1"/>
  <c r="J10" i="3"/>
  <c r="T33" i="3"/>
  <c r="F35" i="3"/>
  <c r="J15" i="3" s="1"/>
  <c r="U22" i="2"/>
  <c r="U10" i="2" s="1"/>
  <c r="U9" i="2" s="1"/>
  <c r="BF25" i="4" s="1"/>
  <c r="D46" i="8"/>
  <c r="E45" i="8" s="1"/>
  <c r="E34" i="8"/>
  <c r="E33" i="8"/>
  <c r="E32" i="8"/>
  <c r="E31" i="8"/>
  <c r="E30" i="8"/>
  <c r="D46" i="6"/>
  <c r="E45" i="6" s="1"/>
  <c r="E34" i="6"/>
  <c r="E33" i="6"/>
  <c r="E32" i="6"/>
  <c r="E31" i="6"/>
  <c r="E30" i="6"/>
  <c r="D50" i="5"/>
  <c r="E47" i="5" s="1"/>
  <c r="E36" i="5"/>
  <c r="E35" i="5"/>
  <c r="E34" i="5"/>
  <c r="E33" i="5"/>
  <c r="E32" i="5"/>
  <c r="E31" i="5"/>
  <c r="E30" i="5"/>
  <c r="V49" i="7"/>
  <c r="W44" i="7" s="1"/>
  <c r="J48" i="7"/>
  <c r="J47" i="7"/>
  <c r="J46" i="7"/>
  <c r="W45" i="7"/>
  <c r="J45" i="7"/>
  <c r="J44" i="7"/>
  <c r="E44" i="7"/>
  <c r="E45" i="7" s="1"/>
  <c r="V36" i="7"/>
  <c r="W35" i="7" s="1"/>
  <c r="J35" i="7"/>
  <c r="J34" i="7"/>
  <c r="J33" i="7"/>
  <c r="W32" i="7"/>
  <c r="J32" i="7"/>
  <c r="J31" i="7"/>
  <c r="E31" i="7"/>
  <c r="E32" i="7" s="1"/>
  <c r="V25" i="7"/>
  <c r="W24" i="7" s="1"/>
  <c r="J24" i="7"/>
  <c r="J23" i="7"/>
  <c r="J22" i="7"/>
  <c r="J21" i="7"/>
  <c r="J20" i="7"/>
  <c r="J19" i="7"/>
  <c r="J18" i="7"/>
  <c r="E18" i="7"/>
  <c r="E19" i="7" s="1"/>
  <c r="V12" i="7"/>
  <c r="W11" i="7" s="1"/>
  <c r="J11" i="7"/>
  <c r="J10" i="7"/>
  <c r="J9" i="7"/>
  <c r="J8" i="7"/>
  <c r="J7" i="7"/>
  <c r="J6" i="7"/>
  <c r="J5" i="7"/>
  <c r="E5" i="7"/>
  <c r="E6" i="7" s="1"/>
  <c r="AC8" i="6" l="1"/>
  <c r="AC12" i="6"/>
  <c r="AC16" i="6"/>
  <c r="AC20" i="6"/>
  <c r="AC24" i="6"/>
  <c r="AC19" i="6"/>
  <c r="AC9" i="6"/>
  <c r="AC13" i="6"/>
  <c r="AC17" i="6"/>
  <c r="AC21" i="6"/>
  <c r="AC25" i="6"/>
  <c r="AC10" i="6"/>
  <c r="AC14" i="6"/>
  <c r="AC18" i="6"/>
  <c r="AC22" i="6"/>
  <c r="AC7" i="6"/>
  <c r="AC11" i="6"/>
  <c r="AC15" i="6"/>
  <c r="AC23" i="6"/>
  <c r="I11" i="6"/>
  <c r="I15" i="6"/>
  <c r="I19" i="6"/>
  <c r="I23" i="6"/>
  <c r="I27" i="6"/>
  <c r="I31" i="6"/>
  <c r="I35" i="6"/>
  <c r="I39" i="6"/>
  <c r="I43" i="6"/>
  <c r="I47" i="6"/>
  <c r="I51" i="6"/>
  <c r="I55" i="6"/>
  <c r="I59" i="6"/>
  <c r="I63" i="6"/>
  <c r="I67" i="6"/>
  <c r="J67" i="6" s="1"/>
  <c r="I71" i="6"/>
  <c r="I75" i="6"/>
  <c r="I12" i="6"/>
  <c r="I16" i="6"/>
  <c r="I20" i="6"/>
  <c r="I24" i="6"/>
  <c r="I28" i="6"/>
  <c r="I32" i="6"/>
  <c r="I36" i="6"/>
  <c r="I40" i="6"/>
  <c r="I44" i="6"/>
  <c r="I48" i="6"/>
  <c r="I52" i="6"/>
  <c r="I56" i="6"/>
  <c r="I60" i="6"/>
  <c r="I64" i="6"/>
  <c r="I68" i="6"/>
  <c r="I72" i="6"/>
  <c r="I76" i="6"/>
  <c r="I13" i="6"/>
  <c r="I21" i="6"/>
  <c r="I29" i="6"/>
  <c r="I37" i="6"/>
  <c r="I45" i="6"/>
  <c r="I53" i="6"/>
  <c r="I61" i="6"/>
  <c r="I69" i="6"/>
  <c r="I22" i="6"/>
  <c r="I30" i="6"/>
  <c r="I46" i="6"/>
  <c r="I62" i="6"/>
  <c r="I70" i="6"/>
  <c r="I17" i="6"/>
  <c r="I33" i="6"/>
  <c r="I49" i="6"/>
  <c r="I65" i="6"/>
  <c r="I10" i="6"/>
  <c r="I34" i="6"/>
  <c r="I50" i="6"/>
  <c r="I66" i="6"/>
  <c r="I14" i="6"/>
  <c r="I38" i="6"/>
  <c r="I54" i="6"/>
  <c r="I9" i="6"/>
  <c r="I25" i="6"/>
  <c r="I41" i="6"/>
  <c r="I57" i="6"/>
  <c r="I73" i="6"/>
  <c r="I18" i="6"/>
  <c r="I26" i="6"/>
  <c r="I42" i="6"/>
  <c r="I58" i="6"/>
  <c r="I74" i="6"/>
  <c r="K15" i="6"/>
  <c r="K19" i="6"/>
  <c r="K23" i="6"/>
  <c r="K27" i="6"/>
  <c r="K31" i="6"/>
  <c r="K13" i="6"/>
  <c r="K17" i="6"/>
  <c r="K21" i="6"/>
  <c r="K25" i="6"/>
  <c r="K14" i="6"/>
  <c r="K18" i="6"/>
  <c r="K22" i="6"/>
  <c r="K24" i="6"/>
  <c r="K30" i="6"/>
  <c r="K35" i="6"/>
  <c r="K39" i="6"/>
  <c r="K43" i="6"/>
  <c r="K47" i="6"/>
  <c r="K51" i="6"/>
  <c r="K55" i="6"/>
  <c r="K59" i="6"/>
  <c r="K63" i="6"/>
  <c r="K67" i="6"/>
  <c r="K71" i="6"/>
  <c r="K75" i="6"/>
  <c r="K79" i="6"/>
  <c r="K83" i="6"/>
  <c r="K87" i="6"/>
  <c r="K91" i="6"/>
  <c r="K95" i="6"/>
  <c r="K99" i="6"/>
  <c r="K103" i="6"/>
  <c r="K107" i="6"/>
  <c r="K111" i="6"/>
  <c r="K115" i="6"/>
  <c r="L115" i="6" s="1"/>
  <c r="K119" i="6"/>
  <c r="L119" i="6" s="1"/>
  <c r="K123" i="6"/>
  <c r="K16" i="6"/>
  <c r="K33" i="6"/>
  <c r="K37" i="6"/>
  <c r="K45" i="6"/>
  <c r="K53" i="6"/>
  <c r="K57" i="6"/>
  <c r="K65" i="6"/>
  <c r="K73" i="6"/>
  <c r="K81" i="6"/>
  <c r="K89" i="6"/>
  <c r="K97" i="6"/>
  <c r="K109" i="6"/>
  <c r="K26" i="6"/>
  <c r="K32" i="6"/>
  <c r="K36" i="6"/>
  <c r="K40" i="6"/>
  <c r="K44" i="6"/>
  <c r="K48" i="6"/>
  <c r="K52" i="6"/>
  <c r="K56" i="6"/>
  <c r="K60" i="6"/>
  <c r="K64" i="6"/>
  <c r="K68" i="6"/>
  <c r="K72" i="6"/>
  <c r="K76" i="6"/>
  <c r="K80" i="6"/>
  <c r="K84" i="6"/>
  <c r="K88" i="6"/>
  <c r="K92" i="6"/>
  <c r="K96" i="6"/>
  <c r="K100" i="6"/>
  <c r="K104" i="6"/>
  <c r="K108" i="6"/>
  <c r="K112" i="6"/>
  <c r="K116" i="6"/>
  <c r="L116" i="6" s="1"/>
  <c r="K120" i="6"/>
  <c r="K124" i="6"/>
  <c r="K28" i="6"/>
  <c r="K41" i="6"/>
  <c r="K49" i="6"/>
  <c r="K61" i="6"/>
  <c r="K69" i="6"/>
  <c r="K77" i="6"/>
  <c r="K85" i="6"/>
  <c r="K93" i="6"/>
  <c r="K101" i="6"/>
  <c r="K105" i="6"/>
  <c r="L105" i="6" s="1"/>
  <c r="K34" i="6"/>
  <c r="K50" i="6"/>
  <c r="K66" i="6"/>
  <c r="K82" i="6"/>
  <c r="K98" i="6"/>
  <c r="K113" i="6"/>
  <c r="K121" i="6"/>
  <c r="L121" i="6" s="1"/>
  <c r="K12" i="6"/>
  <c r="K70" i="6"/>
  <c r="K114" i="6"/>
  <c r="K122" i="6"/>
  <c r="K20" i="6"/>
  <c r="K58" i="6"/>
  <c r="K90" i="6"/>
  <c r="K106" i="6"/>
  <c r="K125" i="6"/>
  <c r="L125" i="6" s="1"/>
  <c r="K46" i="6"/>
  <c r="K78" i="6"/>
  <c r="K110" i="6"/>
  <c r="K38" i="6"/>
  <c r="K54" i="6"/>
  <c r="K86" i="6"/>
  <c r="K102" i="6"/>
  <c r="L102" i="6" s="1"/>
  <c r="K42" i="6"/>
  <c r="K74" i="6"/>
  <c r="K117" i="6"/>
  <c r="K29" i="6"/>
  <c r="K62" i="6"/>
  <c r="K94" i="6"/>
  <c r="K118" i="6"/>
  <c r="O21" i="6"/>
  <c r="O25" i="6"/>
  <c r="O29" i="6"/>
  <c r="O33" i="6"/>
  <c r="O37" i="6"/>
  <c r="O41" i="6"/>
  <c r="O45" i="6"/>
  <c r="O49" i="6"/>
  <c r="O53" i="6"/>
  <c r="O57" i="6"/>
  <c r="O61" i="6"/>
  <c r="O65" i="6"/>
  <c r="O69" i="6"/>
  <c r="O8" i="6" s="1"/>
  <c r="O73" i="6"/>
  <c r="O77" i="6"/>
  <c r="O81" i="6"/>
  <c r="O85" i="6"/>
  <c r="O89" i="6"/>
  <c r="O93" i="6"/>
  <c r="O97" i="6"/>
  <c r="O101" i="6"/>
  <c r="O105" i="6"/>
  <c r="O109" i="6"/>
  <c r="O113" i="6"/>
  <c r="O117" i="6"/>
  <c r="O121" i="6"/>
  <c r="O125" i="6"/>
  <c r="O129" i="6"/>
  <c r="O133" i="6"/>
  <c r="O137" i="6"/>
  <c r="O141" i="6"/>
  <c r="O145" i="6"/>
  <c r="O149" i="6"/>
  <c r="O153" i="6"/>
  <c r="O23" i="6"/>
  <c r="O27" i="6"/>
  <c r="O31" i="6"/>
  <c r="O35" i="6"/>
  <c r="O39" i="6"/>
  <c r="O43" i="6"/>
  <c r="O47" i="6"/>
  <c r="O51" i="6"/>
  <c r="O55" i="6"/>
  <c r="O59" i="6"/>
  <c r="O6" i="6" s="1"/>
  <c r="O63" i="6"/>
  <c r="O67" i="6"/>
  <c r="O71" i="6"/>
  <c r="O75" i="6"/>
  <c r="O79" i="6"/>
  <c r="O83" i="6"/>
  <c r="O87" i="6"/>
  <c r="O91" i="6"/>
  <c r="O95" i="6"/>
  <c r="O99" i="6"/>
  <c r="O103" i="6"/>
  <c r="O107" i="6"/>
  <c r="O111" i="6"/>
  <c r="O115" i="6"/>
  <c r="O119" i="6"/>
  <c r="O123" i="6"/>
  <c r="O127" i="6"/>
  <c r="O131" i="6"/>
  <c r="O135" i="6"/>
  <c r="O139" i="6"/>
  <c r="O143" i="6"/>
  <c r="O147" i="6"/>
  <c r="O151" i="6"/>
  <c r="O19" i="6"/>
  <c r="O20" i="6"/>
  <c r="O24" i="6"/>
  <c r="O28" i="6"/>
  <c r="O32" i="6"/>
  <c r="O36" i="6"/>
  <c r="O40" i="6"/>
  <c r="O44" i="6"/>
  <c r="O48" i="6"/>
  <c r="O52" i="6"/>
  <c r="O56" i="6"/>
  <c r="O60" i="6"/>
  <c r="O64" i="6"/>
  <c r="O7" i="6" s="1"/>
  <c r="O68" i="6"/>
  <c r="O72" i="6"/>
  <c r="O76" i="6"/>
  <c r="O80" i="6"/>
  <c r="O84" i="6"/>
  <c r="O88" i="6"/>
  <c r="O92" i="6"/>
  <c r="O96" i="6"/>
  <c r="O100" i="6"/>
  <c r="O104" i="6"/>
  <c r="O108" i="6"/>
  <c r="O112" i="6"/>
  <c r="O116" i="6"/>
  <c r="O120" i="6"/>
  <c r="O124" i="6"/>
  <c r="O128" i="6"/>
  <c r="O132" i="6"/>
  <c r="O136" i="6"/>
  <c r="O140" i="6"/>
  <c r="O144" i="6"/>
  <c r="O148" i="6"/>
  <c r="O152" i="6"/>
  <c r="O34" i="6"/>
  <c r="O50" i="6"/>
  <c r="O66" i="6"/>
  <c r="O82" i="6"/>
  <c r="O98" i="6"/>
  <c r="O114" i="6"/>
  <c r="O130" i="6"/>
  <c r="O146" i="6"/>
  <c r="O58" i="6"/>
  <c r="O122" i="6"/>
  <c r="O22" i="6"/>
  <c r="O38" i="6"/>
  <c r="O54" i="6"/>
  <c r="O70" i="6"/>
  <c r="O86" i="6"/>
  <c r="O102" i="6"/>
  <c r="O118" i="6"/>
  <c r="O134" i="6"/>
  <c r="O150" i="6"/>
  <c r="O26" i="6"/>
  <c r="O42" i="6"/>
  <c r="O74" i="6"/>
  <c r="O9" i="6" s="1"/>
  <c r="O90" i="6"/>
  <c r="O106" i="6"/>
  <c r="O138" i="6"/>
  <c r="O154" i="6"/>
  <c r="O78" i="6"/>
  <c r="O142" i="6"/>
  <c r="O46" i="6"/>
  <c r="O126" i="6"/>
  <c r="O30" i="6"/>
  <c r="O94" i="6"/>
  <c r="O110" i="6"/>
  <c r="O62" i="6"/>
  <c r="Q12" i="6"/>
  <c r="Q16" i="6"/>
  <c r="Q20" i="6"/>
  <c r="Q24" i="6"/>
  <c r="Q28" i="6"/>
  <c r="Q32" i="6"/>
  <c r="Q36" i="6"/>
  <c r="Q40" i="6"/>
  <c r="Q44" i="6"/>
  <c r="Q14" i="6"/>
  <c r="Q18" i="6"/>
  <c r="Q22" i="6"/>
  <c r="Q26" i="6"/>
  <c r="Q30" i="6"/>
  <c r="Q34" i="6"/>
  <c r="Q38" i="6"/>
  <c r="Q42" i="6"/>
  <c r="Q10" i="6"/>
  <c r="Q11" i="6"/>
  <c r="Q15" i="6"/>
  <c r="Q19" i="6"/>
  <c r="Q23" i="6"/>
  <c r="Q27" i="6"/>
  <c r="Q31" i="6"/>
  <c r="Q35" i="6"/>
  <c r="Q39" i="6"/>
  <c r="Q43" i="6"/>
  <c r="Q13" i="6"/>
  <c r="Q29" i="6"/>
  <c r="Q45" i="6"/>
  <c r="Q17" i="6"/>
  <c r="Q33" i="6"/>
  <c r="Q21" i="6"/>
  <c r="Q37" i="6"/>
  <c r="Q41" i="6"/>
  <c r="Q25" i="6"/>
  <c r="M18" i="6"/>
  <c r="M22" i="6"/>
  <c r="M26" i="6"/>
  <c r="M30" i="6"/>
  <c r="M34" i="6"/>
  <c r="M38" i="6"/>
  <c r="M42" i="6"/>
  <c r="M46" i="6"/>
  <c r="M50" i="6"/>
  <c r="M54" i="6"/>
  <c r="M58" i="6"/>
  <c r="M62" i="6"/>
  <c r="M66" i="6"/>
  <c r="M70" i="6"/>
  <c r="M74" i="6"/>
  <c r="M9" i="6" s="1"/>
  <c r="M78" i="6"/>
  <c r="M82" i="6"/>
  <c r="M86" i="6"/>
  <c r="M90" i="6"/>
  <c r="M94" i="6"/>
  <c r="M98" i="6"/>
  <c r="M102" i="6"/>
  <c r="M106" i="6"/>
  <c r="M110" i="6"/>
  <c r="M114" i="6"/>
  <c r="M118" i="6"/>
  <c r="M122" i="6"/>
  <c r="M126" i="6"/>
  <c r="M130" i="6"/>
  <c r="M134" i="6"/>
  <c r="M138" i="6"/>
  <c r="M142" i="6"/>
  <c r="M146" i="6"/>
  <c r="M150" i="6"/>
  <c r="M154" i="6"/>
  <c r="M20" i="6"/>
  <c r="M24" i="6"/>
  <c r="M28" i="6"/>
  <c r="M32" i="6"/>
  <c r="M36" i="6"/>
  <c r="M40" i="6"/>
  <c r="M44" i="6"/>
  <c r="M48" i="6"/>
  <c r="M52" i="6"/>
  <c r="M56" i="6"/>
  <c r="M60" i="6"/>
  <c r="M64" i="6"/>
  <c r="M7" i="6" s="1"/>
  <c r="M68" i="6"/>
  <c r="M72" i="6"/>
  <c r="M76" i="6"/>
  <c r="M80" i="6"/>
  <c r="M84" i="6"/>
  <c r="M88" i="6"/>
  <c r="M92" i="6"/>
  <c r="M96" i="6"/>
  <c r="M100" i="6"/>
  <c r="M104" i="6"/>
  <c r="M108" i="6"/>
  <c r="M112" i="6"/>
  <c r="M116" i="6"/>
  <c r="M120" i="6"/>
  <c r="M124" i="6"/>
  <c r="M128" i="6"/>
  <c r="M132" i="6"/>
  <c r="M136" i="6"/>
  <c r="M140" i="6"/>
  <c r="M144" i="6"/>
  <c r="M148" i="6"/>
  <c r="M152" i="6"/>
  <c r="M17" i="6"/>
  <c r="M21" i="6"/>
  <c r="M25" i="6"/>
  <c r="M29" i="6"/>
  <c r="M33" i="6"/>
  <c r="M37" i="6"/>
  <c r="M41" i="6"/>
  <c r="M45" i="6"/>
  <c r="M49" i="6"/>
  <c r="M53" i="6"/>
  <c r="M57" i="6"/>
  <c r="M61" i="6"/>
  <c r="M65" i="6"/>
  <c r="M69" i="6"/>
  <c r="M8" i="6" s="1"/>
  <c r="M73" i="6"/>
  <c r="M77" i="6"/>
  <c r="M81" i="6"/>
  <c r="M85" i="6"/>
  <c r="M89" i="6"/>
  <c r="M93" i="6"/>
  <c r="M97" i="6"/>
  <c r="M101" i="6"/>
  <c r="M105" i="6"/>
  <c r="M109" i="6"/>
  <c r="M113" i="6"/>
  <c r="M117" i="6"/>
  <c r="M121" i="6"/>
  <c r="M125" i="6"/>
  <c r="M129" i="6"/>
  <c r="M133" i="6"/>
  <c r="M137" i="6"/>
  <c r="M141" i="6"/>
  <c r="M145" i="6"/>
  <c r="M149" i="6"/>
  <c r="M153" i="6"/>
  <c r="M23" i="6"/>
  <c r="M39" i="6"/>
  <c r="M55" i="6"/>
  <c r="M71" i="6"/>
  <c r="M87" i="6"/>
  <c r="M103" i="6"/>
  <c r="M119" i="6"/>
  <c r="M135" i="6"/>
  <c r="M151" i="6"/>
  <c r="M31" i="6"/>
  <c r="M63" i="6"/>
  <c r="M95" i="6"/>
  <c r="M127" i="6"/>
  <c r="M27" i="6"/>
  <c r="M43" i="6"/>
  <c r="M59" i="6"/>
  <c r="M6" i="6" s="1"/>
  <c r="M75" i="6"/>
  <c r="M91" i="6"/>
  <c r="M107" i="6"/>
  <c r="M123" i="6"/>
  <c r="M139" i="6"/>
  <c r="M16" i="6"/>
  <c r="M47" i="6"/>
  <c r="M79" i="6"/>
  <c r="M111" i="6"/>
  <c r="M143" i="6"/>
  <c r="M67" i="6"/>
  <c r="M131" i="6"/>
  <c r="M35" i="6"/>
  <c r="M115" i="6"/>
  <c r="M19" i="6"/>
  <c r="M83" i="6"/>
  <c r="M147" i="6"/>
  <c r="M99" i="6"/>
  <c r="M51" i="6"/>
  <c r="M21" i="8"/>
  <c r="M25" i="8"/>
  <c r="M29" i="8"/>
  <c r="N29" i="8" s="1"/>
  <c r="M33" i="8"/>
  <c r="N33" i="8" s="1"/>
  <c r="M37" i="8"/>
  <c r="M41" i="8"/>
  <c r="M45" i="8"/>
  <c r="N45" i="8" s="1"/>
  <c r="M49" i="8"/>
  <c r="N49" i="8" s="1"/>
  <c r="M53" i="8"/>
  <c r="M57" i="8"/>
  <c r="M61" i="8"/>
  <c r="N61" i="8" s="1"/>
  <c r="M65" i="8"/>
  <c r="N65" i="8" s="1"/>
  <c r="M69" i="8"/>
  <c r="M8" i="8" s="1"/>
  <c r="M73" i="8"/>
  <c r="M77" i="8"/>
  <c r="N77" i="8" s="1"/>
  <c r="M81" i="8"/>
  <c r="N81" i="8" s="1"/>
  <c r="M85" i="8"/>
  <c r="M89" i="8"/>
  <c r="M93" i="8"/>
  <c r="M97" i="8"/>
  <c r="N97" i="8" s="1"/>
  <c r="M101" i="8"/>
  <c r="M105" i="8"/>
  <c r="M109" i="8"/>
  <c r="M113" i="8"/>
  <c r="N113" i="8" s="1"/>
  <c r="M117" i="8"/>
  <c r="M121" i="8"/>
  <c r="M125" i="8"/>
  <c r="M129" i="8"/>
  <c r="N129" i="8" s="1"/>
  <c r="M133" i="8"/>
  <c r="M137" i="8"/>
  <c r="M141" i="8"/>
  <c r="N141" i="8" s="1"/>
  <c r="M145" i="8"/>
  <c r="N145" i="8" s="1"/>
  <c r="M149" i="8"/>
  <c r="M153" i="8"/>
  <c r="M19" i="8"/>
  <c r="N19" i="8" s="1"/>
  <c r="M23" i="8"/>
  <c r="N23" i="8" s="1"/>
  <c r="M27" i="8"/>
  <c r="M31" i="8"/>
  <c r="M35" i="8"/>
  <c r="M39" i="8"/>
  <c r="M43" i="8"/>
  <c r="M47" i="8"/>
  <c r="M51" i="8"/>
  <c r="N51" i="8" s="1"/>
  <c r="M55" i="8"/>
  <c r="N55" i="8" s="1"/>
  <c r="M59" i="8"/>
  <c r="M6" i="8" s="1"/>
  <c r="M63" i="8"/>
  <c r="M67" i="8"/>
  <c r="N67" i="8" s="1"/>
  <c r="M71" i="8"/>
  <c r="N71" i="8" s="1"/>
  <c r="M75" i="8"/>
  <c r="M79" i="8"/>
  <c r="M83" i="8"/>
  <c r="N83" i="8" s="1"/>
  <c r="M87" i="8"/>
  <c r="N87" i="8" s="1"/>
  <c r="M91" i="8"/>
  <c r="M95" i="8"/>
  <c r="M99" i="8"/>
  <c r="M103" i="8"/>
  <c r="N103" i="8" s="1"/>
  <c r="M107" i="8"/>
  <c r="M111" i="8"/>
  <c r="M115" i="8"/>
  <c r="N115" i="8" s="1"/>
  <c r="M119" i="8"/>
  <c r="N119" i="8" s="1"/>
  <c r="M123" i="8"/>
  <c r="M127" i="8"/>
  <c r="M131" i="8"/>
  <c r="N131" i="8" s="1"/>
  <c r="M135" i="8"/>
  <c r="N135" i="8" s="1"/>
  <c r="M139" i="8"/>
  <c r="M143" i="8"/>
  <c r="M147" i="8"/>
  <c r="M151" i="8"/>
  <c r="N151" i="8" s="1"/>
  <c r="M26" i="8"/>
  <c r="M34" i="8"/>
  <c r="M42" i="8"/>
  <c r="M50" i="8"/>
  <c r="M58" i="8"/>
  <c r="M66" i="8"/>
  <c r="M74" i="8"/>
  <c r="M82" i="8"/>
  <c r="N82" i="8" s="1"/>
  <c r="M90" i="8"/>
  <c r="M98" i="8"/>
  <c r="M106" i="8"/>
  <c r="N106" i="8" s="1"/>
  <c r="M114" i="8"/>
  <c r="N114" i="8" s="1"/>
  <c r="M122" i="8"/>
  <c r="M130" i="8"/>
  <c r="M138" i="8"/>
  <c r="M146" i="8"/>
  <c r="N146" i="8" s="1"/>
  <c r="M154" i="8"/>
  <c r="M20" i="8"/>
  <c r="M28" i="8"/>
  <c r="M36" i="8"/>
  <c r="N36" i="8" s="1"/>
  <c r="M44" i="8"/>
  <c r="M52" i="8"/>
  <c r="M60" i="8"/>
  <c r="M68" i="8"/>
  <c r="N68" i="8" s="1"/>
  <c r="M76" i="8"/>
  <c r="M84" i="8"/>
  <c r="M92" i="8"/>
  <c r="N92" i="8" s="1"/>
  <c r="M100" i="8"/>
  <c r="N100" i="8" s="1"/>
  <c r="M108" i="8"/>
  <c r="M116" i="8"/>
  <c r="M124" i="8"/>
  <c r="M132" i="8"/>
  <c r="N132" i="8" s="1"/>
  <c r="M140" i="8"/>
  <c r="M148" i="8"/>
  <c r="M22" i="8"/>
  <c r="M30" i="8"/>
  <c r="N30" i="8" s="1"/>
  <c r="M38" i="8"/>
  <c r="M46" i="8"/>
  <c r="M54" i="8"/>
  <c r="M62" i="8"/>
  <c r="N62" i="8" s="1"/>
  <c r="M70" i="8"/>
  <c r="M78" i="8"/>
  <c r="M86" i="8"/>
  <c r="N86" i="8" s="1"/>
  <c r="M94" i="8"/>
  <c r="N94" i="8" s="1"/>
  <c r="M102" i="8"/>
  <c r="M110" i="8"/>
  <c r="M118" i="8"/>
  <c r="N118" i="8" s="1"/>
  <c r="M126" i="8"/>
  <c r="N126" i="8" s="1"/>
  <c r="M134" i="8"/>
  <c r="M142" i="8"/>
  <c r="M150" i="8"/>
  <c r="M32" i="8"/>
  <c r="N32" i="8" s="1"/>
  <c r="M64" i="8"/>
  <c r="M7" i="8" s="1"/>
  <c r="M96" i="8"/>
  <c r="M128" i="8"/>
  <c r="M18" i="8"/>
  <c r="N18" i="8" s="1"/>
  <c r="M40" i="8"/>
  <c r="M72" i="8"/>
  <c r="M104" i="8"/>
  <c r="M136" i="8"/>
  <c r="N136" i="8" s="1"/>
  <c r="M48" i="8"/>
  <c r="M80" i="8"/>
  <c r="M112" i="8"/>
  <c r="M144" i="8"/>
  <c r="N144" i="8" s="1"/>
  <c r="M24" i="8"/>
  <c r="M56" i="8"/>
  <c r="M88" i="8"/>
  <c r="N88" i="8" s="1"/>
  <c r="M120" i="8"/>
  <c r="N120" i="8" s="1"/>
  <c r="M152" i="8"/>
  <c r="K16" i="8"/>
  <c r="K20" i="8"/>
  <c r="L20" i="8" s="1"/>
  <c r="K24" i="8"/>
  <c r="L24" i="8" s="1"/>
  <c r="K28" i="8"/>
  <c r="K32" i="8"/>
  <c r="K36" i="8"/>
  <c r="K40" i="8"/>
  <c r="L40" i="8" s="1"/>
  <c r="K44" i="8"/>
  <c r="K48" i="8"/>
  <c r="K52" i="8"/>
  <c r="K56" i="8"/>
  <c r="L56" i="8" s="1"/>
  <c r="K60" i="8"/>
  <c r="K64" i="8"/>
  <c r="K68" i="8"/>
  <c r="K72" i="8"/>
  <c r="L72" i="8" s="1"/>
  <c r="K76" i="8"/>
  <c r="K80" i="8"/>
  <c r="K84" i="8"/>
  <c r="K88" i="8"/>
  <c r="L88" i="8" s="1"/>
  <c r="K92" i="8"/>
  <c r="K96" i="8"/>
  <c r="K100" i="8"/>
  <c r="K104" i="8"/>
  <c r="L104" i="8" s="1"/>
  <c r="K108" i="8"/>
  <c r="K112" i="8"/>
  <c r="K14" i="8"/>
  <c r="K18" i="8"/>
  <c r="L18" i="8" s="1"/>
  <c r="K22" i="8"/>
  <c r="K26" i="8"/>
  <c r="K30" i="8"/>
  <c r="K34" i="8"/>
  <c r="L34" i="8" s="1"/>
  <c r="K38" i="8"/>
  <c r="K42" i="8"/>
  <c r="K46" i="8"/>
  <c r="K50" i="8"/>
  <c r="L50" i="8" s="1"/>
  <c r="K54" i="8"/>
  <c r="K58" i="8"/>
  <c r="K62" i="8"/>
  <c r="K66" i="8"/>
  <c r="L66" i="8" s="1"/>
  <c r="K70" i="8"/>
  <c r="K74" i="8"/>
  <c r="K78" i="8"/>
  <c r="K82" i="8"/>
  <c r="L82" i="8" s="1"/>
  <c r="K86" i="8"/>
  <c r="K90" i="8"/>
  <c r="K94" i="8"/>
  <c r="L94" i="8" s="1"/>
  <c r="K98" i="8"/>
  <c r="L98" i="8" s="1"/>
  <c r="K102" i="8"/>
  <c r="K106" i="8"/>
  <c r="K110" i="8"/>
  <c r="K17" i="8"/>
  <c r="L17" i="8" s="1"/>
  <c r="K25" i="8"/>
  <c r="K33" i="8"/>
  <c r="K41" i="8"/>
  <c r="K49" i="8"/>
  <c r="L49" i="8" s="1"/>
  <c r="K57" i="8"/>
  <c r="K65" i="8"/>
  <c r="K73" i="8"/>
  <c r="L73" i="8" s="1"/>
  <c r="K81" i="8"/>
  <c r="L81" i="8" s="1"/>
  <c r="K89" i="8"/>
  <c r="K97" i="8"/>
  <c r="K105" i="8"/>
  <c r="K113" i="8"/>
  <c r="L113" i="8" s="1"/>
  <c r="K19" i="8"/>
  <c r="K27" i="8"/>
  <c r="K35" i="8"/>
  <c r="K43" i="8"/>
  <c r="L43" i="8" s="1"/>
  <c r="K51" i="8"/>
  <c r="K59" i="8"/>
  <c r="K67" i="8"/>
  <c r="L67" i="8" s="1"/>
  <c r="K75" i="8"/>
  <c r="L75" i="8" s="1"/>
  <c r="K83" i="8"/>
  <c r="K91" i="8"/>
  <c r="K99" i="8"/>
  <c r="K107" i="8"/>
  <c r="L107" i="8" s="1"/>
  <c r="K21" i="8"/>
  <c r="K29" i="8"/>
  <c r="K37" i="8"/>
  <c r="K45" i="8"/>
  <c r="L45" i="8" s="1"/>
  <c r="K53" i="8"/>
  <c r="K61" i="8"/>
  <c r="K69" i="8"/>
  <c r="K77" i="8"/>
  <c r="L77" i="8" s="1"/>
  <c r="K85" i="8"/>
  <c r="K93" i="8"/>
  <c r="K101" i="8"/>
  <c r="L101" i="8" s="1"/>
  <c r="K109" i="8"/>
  <c r="L109" i="8" s="1"/>
  <c r="K31" i="8"/>
  <c r="K63" i="8"/>
  <c r="K95" i="8"/>
  <c r="L95" i="8" s="1"/>
  <c r="K71" i="8"/>
  <c r="L71" i="8" s="1"/>
  <c r="K39" i="8"/>
  <c r="K103" i="8"/>
  <c r="K15" i="8"/>
  <c r="K47" i="8"/>
  <c r="L47" i="8" s="1"/>
  <c r="K79" i="8"/>
  <c r="K111" i="8"/>
  <c r="K23" i="8"/>
  <c r="K55" i="8"/>
  <c r="L55" i="8" s="1"/>
  <c r="K87" i="8"/>
  <c r="K13" i="8"/>
  <c r="AC9" i="8"/>
  <c r="AC13" i="8"/>
  <c r="AD13" i="8" s="1"/>
  <c r="AC17" i="8"/>
  <c r="AC21" i="8"/>
  <c r="AC25" i="8"/>
  <c r="AC10" i="8"/>
  <c r="AC14" i="8"/>
  <c r="AC7" i="8"/>
  <c r="AC11" i="8"/>
  <c r="AC15" i="8"/>
  <c r="AD15" i="8" s="1"/>
  <c r="AC19" i="8"/>
  <c r="AC23" i="8"/>
  <c r="AC18" i="8"/>
  <c r="AC6" i="8"/>
  <c r="AD6" i="8" s="1"/>
  <c r="AC8" i="8"/>
  <c r="AC20" i="8"/>
  <c r="AC12" i="8"/>
  <c r="AC22" i="8"/>
  <c r="AD22" i="8" s="1"/>
  <c r="AC16" i="8"/>
  <c r="AC24" i="8"/>
  <c r="O27" i="8"/>
  <c r="O31" i="8"/>
  <c r="P31" i="8" s="1"/>
  <c r="O35" i="8"/>
  <c r="O39" i="8"/>
  <c r="O43" i="8"/>
  <c r="O47" i="8"/>
  <c r="P47" i="8" s="1"/>
  <c r="O51" i="8"/>
  <c r="O55" i="8"/>
  <c r="O59" i="8"/>
  <c r="O6" i="8" s="1"/>
  <c r="O63" i="8"/>
  <c r="P63" i="8" s="1"/>
  <c r="O67" i="8"/>
  <c r="O71" i="8"/>
  <c r="O25" i="8"/>
  <c r="O29" i="8"/>
  <c r="P29" i="8" s="1"/>
  <c r="O33" i="8"/>
  <c r="O37" i="8"/>
  <c r="O41" i="8"/>
  <c r="P41" i="8" s="1"/>
  <c r="O45" i="8"/>
  <c r="P45" i="8" s="1"/>
  <c r="O49" i="8"/>
  <c r="O53" i="8"/>
  <c r="O57" i="8"/>
  <c r="P57" i="8" s="1"/>
  <c r="O61" i="8"/>
  <c r="P61" i="8" s="1"/>
  <c r="O65" i="8"/>
  <c r="O69" i="8"/>
  <c r="O8" i="8" s="1"/>
  <c r="O73" i="8"/>
  <c r="O32" i="8"/>
  <c r="P32" i="8" s="1"/>
  <c r="O40" i="8"/>
  <c r="O48" i="8"/>
  <c r="O56" i="8"/>
  <c r="P56" i="8" s="1"/>
  <c r="O64" i="8"/>
  <c r="O72" i="8"/>
  <c r="O77" i="8"/>
  <c r="O81" i="8"/>
  <c r="O85" i="8"/>
  <c r="P85" i="8" s="1"/>
  <c r="O89" i="8"/>
  <c r="O93" i="8"/>
  <c r="O97" i="8"/>
  <c r="O101" i="8"/>
  <c r="P101" i="8" s="1"/>
  <c r="O105" i="8"/>
  <c r="O109" i="8"/>
  <c r="O113" i="8"/>
  <c r="O117" i="8"/>
  <c r="P117" i="8" s="1"/>
  <c r="O121" i="8"/>
  <c r="O125" i="8"/>
  <c r="O129" i="8"/>
  <c r="P129" i="8" s="1"/>
  <c r="O133" i="8"/>
  <c r="P133" i="8" s="1"/>
  <c r="O137" i="8"/>
  <c r="O141" i="8"/>
  <c r="O145" i="8"/>
  <c r="P145" i="8" s="1"/>
  <c r="O149" i="8"/>
  <c r="O153" i="8"/>
  <c r="O26" i="8"/>
  <c r="O34" i="8"/>
  <c r="O42" i="8"/>
  <c r="P42" i="8" s="1"/>
  <c r="O50" i="8"/>
  <c r="O58" i="8"/>
  <c r="O66" i="8"/>
  <c r="O74" i="8"/>
  <c r="O9" i="8" s="1"/>
  <c r="O78" i="8"/>
  <c r="O82" i="8"/>
  <c r="O86" i="8"/>
  <c r="O90" i="8"/>
  <c r="P90" i="8" s="1"/>
  <c r="O94" i="8"/>
  <c r="O98" i="8"/>
  <c r="O102" i="8"/>
  <c r="P102" i="8" s="1"/>
  <c r="O106" i="8"/>
  <c r="P106" i="8" s="1"/>
  <c r="O110" i="8"/>
  <c r="O114" i="8"/>
  <c r="O118" i="8"/>
  <c r="O122" i="8"/>
  <c r="P122" i="8" s="1"/>
  <c r="O126" i="8"/>
  <c r="O130" i="8"/>
  <c r="O134" i="8"/>
  <c r="P134" i="8" s="1"/>
  <c r="O138" i="8"/>
  <c r="O142" i="8"/>
  <c r="O146" i="8"/>
  <c r="O150" i="8"/>
  <c r="P150" i="8" s="1"/>
  <c r="O154" i="8"/>
  <c r="P154" i="8" s="1"/>
  <c r="O28" i="8"/>
  <c r="O36" i="8"/>
  <c r="O44" i="8"/>
  <c r="O52" i="8"/>
  <c r="P52" i="8" s="1"/>
  <c r="O60" i="8"/>
  <c r="O68" i="8"/>
  <c r="O75" i="8"/>
  <c r="O79" i="8"/>
  <c r="P79" i="8" s="1"/>
  <c r="O83" i="8"/>
  <c r="O87" i="8"/>
  <c r="O91" i="8"/>
  <c r="P91" i="8" s="1"/>
  <c r="O95" i="8"/>
  <c r="P95" i="8" s="1"/>
  <c r="O99" i="8"/>
  <c r="O103" i="8"/>
  <c r="O107" i="8"/>
  <c r="O111" i="8"/>
  <c r="P111" i="8" s="1"/>
  <c r="O115" i="8"/>
  <c r="O119" i="8"/>
  <c r="O123" i="8"/>
  <c r="O127" i="8"/>
  <c r="P127" i="8" s="1"/>
  <c r="O131" i="8"/>
  <c r="O135" i="8"/>
  <c r="O139" i="8"/>
  <c r="O143" i="8"/>
  <c r="P143" i="8" s="1"/>
  <c r="O147" i="8"/>
  <c r="O151" i="8"/>
  <c r="O30" i="8"/>
  <c r="P30" i="8" s="1"/>
  <c r="O62" i="8"/>
  <c r="P62" i="8" s="1"/>
  <c r="O84" i="8"/>
  <c r="O100" i="8"/>
  <c r="O116" i="8"/>
  <c r="O132" i="8"/>
  <c r="P132" i="8" s="1"/>
  <c r="O148" i="8"/>
  <c r="O38" i="8"/>
  <c r="O70" i="8"/>
  <c r="P70" i="8" s="1"/>
  <c r="O88" i="8"/>
  <c r="P88" i="8" s="1"/>
  <c r="O104" i="8"/>
  <c r="O120" i="8"/>
  <c r="O136" i="8"/>
  <c r="P136" i="8" s="1"/>
  <c r="O152" i="8"/>
  <c r="P152" i="8" s="1"/>
  <c r="O46" i="8"/>
  <c r="O76" i="8"/>
  <c r="O92" i="8"/>
  <c r="P92" i="8" s="1"/>
  <c r="O108" i="8"/>
  <c r="P108" i="8" s="1"/>
  <c r="O124" i="8"/>
  <c r="O140" i="8"/>
  <c r="O54" i="8"/>
  <c r="O80" i="8"/>
  <c r="P80" i="8" s="1"/>
  <c r="O96" i="8"/>
  <c r="O112" i="8"/>
  <c r="O128" i="8"/>
  <c r="O144" i="8"/>
  <c r="P144" i="8" s="1"/>
  <c r="O24" i="8"/>
  <c r="I10" i="8"/>
  <c r="I14" i="8"/>
  <c r="I18" i="8"/>
  <c r="I22" i="8"/>
  <c r="I26" i="8"/>
  <c r="I30" i="8"/>
  <c r="I34" i="8"/>
  <c r="J34" i="8" s="1"/>
  <c r="I38" i="8"/>
  <c r="I42" i="8"/>
  <c r="I46" i="8"/>
  <c r="I50" i="8"/>
  <c r="J50" i="8" s="1"/>
  <c r="I54" i="8"/>
  <c r="I58" i="8"/>
  <c r="I62" i="8"/>
  <c r="J62" i="8" s="1"/>
  <c r="I12" i="8"/>
  <c r="J12" i="8" s="1"/>
  <c r="I16" i="8"/>
  <c r="I20" i="8"/>
  <c r="I24" i="8"/>
  <c r="J24" i="8" s="1"/>
  <c r="I28" i="8"/>
  <c r="J28" i="8" s="1"/>
  <c r="I32" i="8"/>
  <c r="I36" i="8"/>
  <c r="I40" i="8"/>
  <c r="J40" i="8" s="1"/>
  <c r="I44" i="8"/>
  <c r="J44" i="8" s="1"/>
  <c r="I48" i="8"/>
  <c r="I52" i="8"/>
  <c r="I56" i="8"/>
  <c r="I60" i="8"/>
  <c r="J60" i="8" s="1"/>
  <c r="I11" i="8"/>
  <c r="I19" i="8"/>
  <c r="I27" i="8"/>
  <c r="J27" i="8" s="1"/>
  <c r="I35" i="8"/>
  <c r="J35" i="8" s="1"/>
  <c r="I43" i="8"/>
  <c r="I51" i="8"/>
  <c r="I59" i="8"/>
  <c r="J59" i="8" s="1"/>
  <c r="I13" i="8"/>
  <c r="J13" i="8" s="1"/>
  <c r="I21" i="8"/>
  <c r="I29" i="8"/>
  <c r="I37" i="8"/>
  <c r="J37" i="8" s="1"/>
  <c r="I45" i="8"/>
  <c r="J45" i="8" s="1"/>
  <c r="I53" i="8"/>
  <c r="I61" i="8"/>
  <c r="I15" i="8"/>
  <c r="J15" i="8" s="1"/>
  <c r="I23" i="8"/>
  <c r="J23" i="8" s="1"/>
  <c r="I31" i="8"/>
  <c r="I39" i="8"/>
  <c r="I47" i="8"/>
  <c r="I55" i="8"/>
  <c r="J55" i="8" s="1"/>
  <c r="I63" i="8"/>
  <c r="I17" i="8"/>
  <c r="I49" i="8"/>
  <c r="J49" i="8" s="1"/>
  <c r="I25" i="8"/>
  <c r="J25" i="8" s="1"/>
  <c r="I57" i="8"/>
  <c r="I33" i="8"/>
  <c r="I9" i="8"/>
  <c r="J9" i="8" s="1"/>
  <c r="I41" i="8"/>
  <c r="J41" i="8" s="1"/>
  <c r="Q13" i="8"/>
  <c r="Q17" i="8"/>
  <c r="Q21" i="8"/>
  <c r="R21" i="8" s="1"/>
  <c r="Q25" i="8"/>
  <c r="R25" i="8" s="1"/>
  <c r="Q29" i="8"/>
  <c r="Q33" i="8"/>
  <c r="Q37" i="8"/>
  <c r="R37" i="8" s="1"/>
  <c r="Q41" i="8"/>
  <c r="R41" i="8" s="1"/>
  <c r="Q45" i="8"/>
  <c r="Q14" i="8"/>
  <c r="Q18" i="8"/>
  <c r="R18" i="8" s="1"/>
  <c r="Q22" i="8"/>
  <c r="R22" i="8" s="1"/>
  <c r="Q26" i="8"/>
  <c r="Q30" i="8"/>
  <c r="Q34" i="8"/>
  <c r="R34" i="8" s="1"/>
  <c r="Q38" i="8"/>
  <c r="R38" i="8" s="1"/>
  <c r="Q42" i="8"/>
  <c r="Q11" i="8"/>
  <c r="Q15" i="8"/>
  <c r="R15" i="8" s="1"/>
  <c r="Q19" i="8"/>
  <c r="R19" i="8" s="1"/>
  <c r="Q23" i="8"/>
  <c r="Q27" i="8"/>
  <c r="Q31" i="8"/>
  <c r="R31" i="8" s="1"/>
  <c r="Q35" i="8"/>
  <c r="R35" i="8" s="1"/>
  <c r="Q39" i="8"/>
  <c r="Q43" i="8"/>
  <c r="Q20" i="8"/>
  <c r="R20" i="8" s="1"/>
  <c r="Q36" i="8"/>
  <c r="R36" i="8" s="1"/>
  <c r="Q24" i="8"/>
  <c r="Q40" i="8"/>
  <c r="Q12" i="8"/>
  <c r="R12" i="8" s="1"/>
  <c r="Q28" i="8"/>
  <c r="R28" i="8" s="1"/>
  <c r="Q44" i="8"/>
  <c r="Q10" i="8"/>
  <c r="Q16" i="8"/>
  <c r="R16" i="8" s="1"/>
  <c r="Q32" i="8"/>
  <c r="K46" i="5"/>
  <c r="K62" i="5"/>
  <c r="K78" i="5"/>
  <c r="L78" i="5" s="1"/>
  <c r="K51" i="5"/>
  <c r="K67" i="5"/>
  <c r="K28" i="5"/>
  <c r="L28" i="5" s="1"/>
  <c r="K52" i="5"/>
  <c r="K68" i="5"/>
  <c r="K77" i="5"/>
  <c r="K23" i="5"/>
  <c r="K33" i="5"/>
  <c r="L33" i="5" s="1"/>
  <c r="K39" i="5"/>
  <c r="L39" i="5" s="1"/>
  <c r="K20" i="5"/>
  <c r="K53" i="5"/>
  <c r="K38" i="5"/>
  <c r="L38" i="5" s="1"/>
  <c r="K42" i="5"/>
  <c r="L42" i="5" s="1"/>
  <c r="K17" i="5"/>
  <c r="K54" i="5"/>
  <c r="K70" i="5"/>
  <c r="K59" i="5"/>
  <c r="K75" i="5"/>
  <c r="K32" i="5"/>
  <c r="L32" i="5" s="1"/>
  <c r="K60" i="5"/>
  <c r="K76" i="5"/>
  <c r="K45" i="5"/>
  <c r="L45" i="5" s="1"/>
  <c r="K43" i="5"/>
  <c r="L43" i="5" s="1"/>
  <c r="K15" i="5"/>
  <c r="K73" i="5"/>
  <c r="K49" i="5"/>
  <c r="K12" i="5"/>
  <c r="K25" i="5"/>
  <c r="K57" i="5"/>
  <c r="K22" i="5"/>
  <c r="K74" i="5"/>
  <c r="K47" i="5"/>
  <c r="K79" i="5"/>
  <c r="L79" i="5" s="1"/>
  <c r="K30" i="5"/>
  <c r="L30" i="5" s="1"/>
  <c r="K64" i="5"/>
  <c r="K61" i="5"/>
  <c r="K19" i="5"/>
  <c r="K18" i="5"/>
  <c r="K29" i="5"/>
  <c r="L29" i="5" s="1"/>
  <c r="K16" i="5"/>
  <c r="K44" i="5"/>
  <c r="L44" i="5" s="1"/>
  <c r="K13" i="5"/>
  <c r="K50" i="5"/>
  <c r="K55" i="5"/>
  <c r="K26" i="5"/>
  <c r="L26" i="5" s="1"/>
  <c r="K72" i="5"/>
  <c r="K24" i="5"/>
  <c r="K69" i="5"/>
  <c r="K21" i="5"/>
  <c r="K58" i="5"/>
  <c r="K63" i="5"/>
  <c r="K48" i="5"/>
  <c r="K80" i="5"/>
  <c r="L80" i="5" s="1"/>
  <c r="K36" i="5"/>
  <c r="L36" i="5" s="1"/>
  <c r="K40" i="5"/>
  <c r="L40" i="5" s="1"/>
  <c r="K65" i="5"/>
  <c r="K27" i="5"/>
  <c r="L27" i="5" s="1"/>
  <c r="K66" i="5"/>
  <c r="K71" i="5"/>
  <c r="K34" i="5"/>
  <c r="L34" i="5" s="1"/>
  <c r="K56" i="5"/>
  <c r="K31" i="5"/>
  <c r="L31" i="5" s="1"/>
  <c r="K37" i="5"/>
  <c r="L37" i="5" s="1"/>
  <c r="K11" i="5"/>
  <c r="K35" i="5"/>
  <c r="L35" i="5" s="1"/>
  <c r="K10" i="5"/>
  <c r="K14" i="5"/>
  <c r="K41" i="5"/>
  <c r="L41" i="5" s="1"/>
  <c r="U33" i="5"/>
  <c r="V33" i="5" s="1"/>
  <c r="U44" i="5"/>
  <c r="V44" i="5" s="1"/>
  <c r="U14" i="5"/>
  <c r="U40" i="5"/>
  <c r="V40" i="5" s="1"/>
  <c r="U36" i="5"/>
  <c r="V36" i="5" s="1"/>
  <c r="U11" i="5"/>
  <c r="U32" i="5"/>
  <c r="V32" i="5" s="1"/>
  <c r="U35" i="5"/>
  <c r="V35" i="5" s="1"/>
  <c r="U24" i="5"/>
  <c r="U25" i="5"/>
  <c r="U29" i="5"/>
  <c r="V29" i="5" s="1"/>
  <c r="U39" i="5"/>
  <c r="V39" i="5" s="1"/>
  <c r="U22" i="5"/>
  <c r="U19" i="5"/>
  <c r="U43" i="5"/>
  <c r="V43" i="5" s="1"/>
  <c r="U16" i="5"/>
  <c r="U17" i="5"/>
  <c r="U27" i="5"/>
  <c r="V27" i="5" s="1"/>
  <c r="U10" i="5"/>
  <c r="U41" i="5"/>
  <c r="V41" i="5" s="1"/>
  <c r="U42" i="5"/>
  <c r="V42" i="5" s="1"/>
  <c r="U18" i="5"/>
  <c r="U45" i="5"/>
  <c r="V45" i="5" s="1"/>
  <c r="U15" i="5"/>
  <c r="U34" i="5"/>
  <c r="V34" i="5" s="1"/>
  <c r="U38" i="5"/>
  <c r="V38" i="5" s="1"/>
  <c r="U12" i="5"/>
  <c r="U30" i="5"/>
  <c r="V30" i="5" s="1"/>
  <c r="U28" i="5"/>
  <c r="V28" i="5" s="1"/>
  <c r="U9" i="5"/>
  <c r="U23" i="5"/>
  <c r="U20" i="5"/>
  <c r="U21" i="5"/>
  <c r="U31" i="5"/>
  <c r="V31" i="5" s="1"/>
  <c r="U26" i="5"/>
  <c r="V26" i="5" s="1"/>
  <c r="U37" i="5"/>
  <c r="V37" i="5" s="1"/>
  <c r="U13" i="5"/>
  <c r="O53" i="5"/>
  <c r="O69" i="5"/>
  <c r="O85" i="5"/>
  <c r="O101" i="5"/>
  <c r="O117" i="5"/>
  <c r="O133" i="5"/>
  <c r="O149" i="5"/>
  <c r="O45" i="5"/>
  <c r="P45" i="5" s="1"/>
  <c r="O61" i="5"/>
  <c r="O77" i="5"/>
  <c r="O93" i="5"/>
  <c r="O109" i="5"/>
  <c r="O125" i="5"/>
  <c r="O141" i="5"/>
  <c r="O49" i="5"/>
  <c r="O81" i="5"/>
  <c r="O113" i="5"/>
  <c r="O145" i="5"/>
  <c r="O58" i="5"/>
  <c r="O74" i="5"/>
  <c r="O90" i="5"/>
  <c r="O106" i="5"/>
  <c r="O122" i="5"/>
  <c r="O138" i="5"/>
  <c r="O154" i="5"/>
  <c r="P154" i="5" s="1"/>
  <c r="O55" i="5"/>
  <c r="O71" i="5"/>
  <c r="O87" i="5"/>
  <c r="O103" i="5"/>
  <c r="O119" i="5"/>
  <c r="O135" i="5"/>
  <c r="O151" i="5"/>
  <c r="O65" i="5"/>
  <c r="O97" i="5"/>
  <c r="O129" i="5"/>
  <c r="O50" i="5"/>
  <c r="O66" i="5"/>
  <c r="O82" i="5"/>
  <c r="O98" i="5"/>
  <c r="O114" i="5"/>
  <c r="O130" i="5"/>
  <c r="O146" i="5"/>
  <c r="O73" i="5"/>
  <c r="O137" i="5"/>
  <c r="O70" i="5"/>
  <c r="O102" i="5"/>
  <c r="O134" i="5"/>
  <c r="O47" i="5"/>
  <c r="O67" i="5"/>
  <c r="O91" i="5"/>
  <c r="O111" i="5"/>
  <c r="O131" i="5"/>
  <c r="O104" i="5"/>
  <c r="O60" i="5"/>
  <c r="O124" i="5"/>
  <c r="O30" i="5"/>
  <c r="P30" i="5" s="1"/>
  <c r="O64" i="5"/>
  <c r="O128" i="5"/>
  <c r="O34" i="5"/>
  <c r="P34" i="5" s="1"/>
  <c r="O18" i="5"/>
  <c r="O52" i="5"/>
  <c r="O41" i="5"/>
  <c r="P41" i="5" s="1"/>
  <c r="O40" i="5"/>
  <c r="P40" i="5" s="1"/>
  <c r="O44" i="5"/>
  <c r="P44" i="5" s="1"/>
  <c r="O84" i="5"/>
  <c r="O37" i="5"/>
  <c r="P37" i="5" s="1"/>
  <c r="O17" i="5"/>
  <c r="O89" i="5"/>
  <c r="O153" i="5"/>
  <c r="O105" i="5"/>
  <c r="O54" i="5"/>
  <c r="O86" i="5"/>
  <c r="O118" i="5"/>
  <c r="O150" i="5"/>
  <c r="O59" i="5"/>
  <c r="O79" i="5"/>
  <c r="O99" i="5"/>
  <c r="O123" i="5"/>
  <c r="O143" i="5"/>
  <c r="O72" i="5"/>
  <c r="O136" i="5"/>
  <c r="O92" i="5"/>
  <c r="O26" i="5"/>
  <c r="P26" i="5" s="1"/>
  <c r="O96" i="5"/>
  <c r="O23" i="5"/>
  <c r="O68" i="5"/>
  <c r="O20" i="5"/>
  <c r="O16" i="5"/>
  <c r="O121" i="5"/>
  <c r="O94" i="5"/>
  <c r="O63" i="5"/>
  <c r="O107" i="5"/>
  <c r="O147" i="5"/>
  <c r="O152" i="5"/>
  <c r="O32" i="5"/>
  <c r="P32" i="5" s="1"/>
  <c r="O112" i="5"/>
  <c r="O33" i="5"/>
  <c r="P33" i="5" s="1"/>
  <c r="O24" i="5"/>
  <c r="O27" i="5"/>
  <c r="P27" i="5" s="1"/>
  <c r="O25" i="5"/>
  <c r="O46" i="5"/>
  <c r="O110" i="5"/>
  <c r="O75" i="5"/>
  <c r="O115" i="5"/>
  <c r="O56" i="5"/>
  <c r="O76" i="5"/>
  <c r="O28" i="5"/>
  <c r="P28" i="5" s="1"/>
  <c r="O144" i="5"/>
  <c r="O100" i="5"/>
  <c r="O39" i="5"/>
  <c r="P39" i="5" s="1"/>
  <c r="O35" i="5"/>
  <c r="P35" i="5" s="1"/>
  <c r="O31" i="5"/>
  <c r="P31" i="5" s="1"/>
  <c r="O42" i="5"/>
  <c r="P42" i="5" s="1"/>
  <c r="O148" i="5"/>
  <c r="O21" i="5"/>
  <c r="O62" i="5"/>
  <c r="O126" i="5"/>
  <c r="O83" i="5"/>
  <c r="O127" i="5"/>
  <c r="O88" i="5"/>
  <c r="O108" i="5"/>
  <c r="O48" i="5"/>
  <c r="O43" i="5"/>
  <c r="P43" i="5" s="1"/>
  <c r="O38" i="5"/>
  <c r="P38" i="5" s="1"/>
  <c r="O132" i="5"/>
  <c r="O57" i="5"/>
  <c r="O78" i="5"/>
  <c r="O142" i="5"/>
  <c r="O51" i="5"/>
  <c r="O95" i="5"/>
  <c r="O139" i="5"/>
  <c r="O120" i="5"/>
  <c r="O140" i="5"/>
  <c r="O80" i="5"/>
  <c r="O22" i="5"/>
  <c r="O116" i="5"/>
  <c r="O19" i="5"/>
  <c r="O29" i="5"/>
  <c r="P29" i="5" s="1"/>
  <c r="O36" i="5"/>
  <c r="P36" i="5" s="1"/>
  <c r="S47" i="5"/>
  <c r="S63" i="5"/>
  <c r="S79" i="5"/>
  <c r="S95" i="5"/>
  <c r="S111" i="5"/>
  <c r="S127" i="5"/>
  <c r="S60" i="5"/>
  <c r="S76" i="5"/>
  <c r="S92" i="5"/>
  <c r="S108" i="5"/>
  <c r="S124" i="5"/>
  <c r="S57" i="5"/>
  <c r="S73" i="5"/>
  <c r="S89" i="5"/>
  <c r="S105" i="5"/>
  <c r="S121" i="5"/>
  <c r="S50" i="5"/>
  <c r="S114" i="5"/>
  <c r="S145" i="5"/>
  <c r="S55" i="5"/>
  <c r="S71" i="5"/>
  <c r="S87" i="5"/>
  <c r="S103" i="5"/>
  <c r="S119" i="5"/>
  <c r="S52" i="5"/>
  <c r="S68" i="5"/>
  <c r="S84" i="5"/>
  <c r="S100" i="5"/>
  <c r="S116" i="5"/>
  <c r="S132" i="5"/>
  <c r="S49" i="5"/>
  <c r="S65" i="5"/>
  <c r="S81" i="5"/>
  <c r="S97" i="5"/>
  <c r="S113" i="5"/>
  <c r="S129" i="5"/>
  <c r="S82" i="5"/>
  <c r="S137" i="5"/>
  <c r="S153" i="5"/>
  <c r="S75" i="5"/>
  <c r="S107" i="5"/>
  <c r="S56" i="5"/>
  <c r="S88" i="5"/>
  <c r="S120" i="5"/>
  <c r="S69" i="5"/>
  <c r="S101" i="5"/>
  <c r="S133" i="5"/>
  <c r="S141" i="5"/>
  <c r="S70" i="5"/>
  <c r="S134" i="5"/>
  <c r="S150" i="5"/>
  <c r="S58" i="5"/>
  <c r="S122" i="5"/>
  <c r="S147" i="5"/>
  <c r="S59" i="5"/>
  <c r="S91" i="5"/>
  <c r="S123" i="5"/>
  <c r="S72" i="5"/>
  <c r="S104" i="5"/>
  <c r="S53" i="5"/>
  <c r="S85" i="5"/>
  <c r="S117" i="5"/>
  <c r="S98" i="5"/>
  <c r="S102" i="5"/>
  <c r="S142" i="5"/>
  <c r="S90" i="5"/>
  <c r="S99" i="5"/>
  <c r="S80" i="5"/>
  <c r="S61" i="5"/>
  <c r="S125" i="5"/>
  <c r="S118" i="5"/>
  <c r="S139" i="5"/>
  <c r="S126" i="5"/>
  <c r="S152" i="5"/>
  <c r="S32" i="5"/>
  <c r="T32" i="5" s="1"/>
  <c r="S36" i="5"/>
  <c r="T36" i="5" s="1"/>
  <c r="S38" i="5"/>
  <c r="T38" i="5" s="1"/>
  <c r="S43" i="5"/>
  <c r="T43" i="5" s="1"/>
  <c r="S25" i="5"/>
  <c r="S51" i="5"/>
  <c r="S115" i="5"/>
  <c r="S96" i="5"/>
  <c r="S77" i="5"/>
  <c r="S66" i="5"/>
  <c r="S67" i="5"/>
  <c r="S131" i="5"/>
  <c r="S48" i="5"/>
  <c r="S112" i="5"/>
  <c r="S93" i="5"/>
  <c r="S130" i="5"/>
  <c r="S54" i="5"/>
  <c r="S146" i="5"/>
  <c r="S106" i="5"/>
  <c r="S151" i="5"/>
  <c r="S78" i="5"/>
  <c r="S28" i="5"/>
  <c r="T28" i="5" s="1"/>
  <c r="S94" i="5"/>
  <c r="S110" i="5"/>
  <c r="S27" i="5"/>
  <c r="T27" i="5" s="1"/>
  <c r="S144" i="5"/>
  <c r="S35" i="5"/>
  <c r="T35" i="5" s="1"/>
  <c r="S34" i="5"/>
  <c r="T34" i="5" s="1"/>
  <c r="S42" i="5"/>
  <c r="T42" i="5" s="1"/>
  <c r="S83" i="5"/>
  <c r="S64" i="5"/>
  <c r="S128" i="5"/>
  <c r="S45" i="5"/>
  <c r="T45" i="5" s="1"/>
  <c r="S109" i="5"/>
  <c r="S86" i="5"/>
  <c r="S62" i="5"/>
  <c r="S136" i="5"/>
  <c r="S29" i="5"/>
  <c r="T29" i="5" s="1"/>
  <c r="S40" i="5"/>
  <c r="T40" i="5" s="1"/>
  <c r="S31" i="5"/>
  <c r="T31" i="5" s="1"/>
  <c r="S37" i="5"/>
  <c r="T37" i="5" s="1"/>
  <c r="S46" i="5"/>
  <c r="S149" i="5"/>
  <c r="S138" i="5"/>
  <c r="S74" i="5"/>
  <c r="S148" i="5"/>
  <c r="S30" i="5"/>
  <c r="T30" i="5" s="1"/>
  <c r="S44" i="5"/>
  <c r="T44" i="5" s="1"/>
  <c r="S154" i="5"/>
  <c r="S135" i="5"/>
  <c r="S26" i="5"/>
  <c r="T26" i="5" s="1"/>
  <c r="S140" i="5"/>
  <c r="S33" i="5"/>
  <c r="T33" i="5" s="1"/>
  <c r="S39" i="5"/>
  <c r="T39" i="5" s="1"/>
  <c r="S143" i="5"/>
  <c r="S41" i="5"/>
  <c r="T41" i="5" s="1"/>
  <c r="M55" i="5"/>
  <c r="M47" i="5"/>
  <c r="M57" i="5"/>
  <c r="M51" i="5"/>
  <c r="M52" i="5"/>
  <c r="M56" i="5"/>
  <c r="M45" i="5"/>
  <c r="N45" i="5" s="1"/>
  <c r="M58" i="5"/>
  <c r="M74" i="5"/>
  <c r="M90" i="5"/>
  <c r="M106" i="5"/>
  <c r="M63" i="5"/>
  <c r="M79" i="5"/>
  <c r="M95" i="5"/>
  <c r="M111" i="5"/>
  <c r="M29" i="5"/>
  <c r="N29" i="5" s="1"/>
  <c r="M64" i="5"/>
  <c r="M80" i="5"/>
  <c r="M96" i="5"/>
  <c r="M112" i="5"/>
  <c r="M89" i="5"/>
  <c r="M13" i="5"/>
  <c r="M18" i="5"/>
  <c r="M93" i="5"/>
  <c r="M30" i="5"/>
  <c r="N30" i="5" s="1"/>
  <c r="M24" i="5"/>
  <c r="M65" i="5"/>
  <c r="M28" i="5"/>
  <c r="N28" i="5" s="1"/>
  <c r="M43" i="5"/>
  <c r="N43" i="5" s="1"/>
  <c r="M21" i="5"/>
  <c r="M101" i="5"/>
  <c r="M53" i="5"/>
  <c r="M66" i="5"/>
  <c r="M82" i="5"/>
  <c r="M98" i="5"/>
  <c r="M114" i="5"/>
  <c r="M46" i="5"/>
  <c r="M71" i="5"/>
  <c r="M87" i="5"/>
  <c r="M103" i="5"/>
  <c r="M119" i="5"/>
  <c r="M33" i="5"/>
  <c r="N33" i="5" s="1"/>
  <c r="M50" i="5"/>
  <c r="M72" i="5"/>
  <c r="M88" i="5"/>
  <c r="M104" i="5"/>
  <c r="M120" i="5"/>
  <c r="N120" i="5" s="1"/>
  <c r="M54" i="5"/>
  <c r="M32" i="5"/>
  <c r="N32" i="5" s="1"/>
  <c r="M44" i="5"/>
  <c r="N44" i="5" s="1"/>
  <c r="M19" i="5"/>
  <c r="M61" i="5"/>
  <c r="M40" i="5"/>
  <c r="N40" i="5" s="1"/>
  <c r="M16" i="5"/>
  <c r="M14" i="5"/>
  <c r="M97" i="5"/>
  <c r="M39" i="5"/>
  <c r="N39" i="5" s="1"/>
  <c r="M69" i="5"/>
  <c r="M34" i="5"/>
  <c r="N34" i="5" s="1"/>
  <c r="M48" i="5"/>
  <c r="M86" i="5"/>
  <c r="M118" i="5"/>
  <c r="N118" i="5" s="1"/>
  <c r="M59" i="5"/>
  <c r="M91" i="5"/>
  <c r="M76" i="5"/>
  <c r="M108" i="5"/>
  <c r="M38" i="5"/>
  <c r="N38" i="5" s="1"/>
  <c r="M42" i="5"/>
  <c r="N42" i="5" s="1"/>
  <c r="M77" i="5"/>
  <c r="M36" i="5"/>
  <c r="N36" i="5" s="1"/>
  <c r="M26" i="5"/>
  <c r="N26" i="5" s="1"/>
  <c r="M113" i="5"/>
  <c r="M41" i="5"/>
  <c r="N41" i="5" s="1"/>
  <c r="M49" i="5"/>
  <c r="M62" i="5"/>
  <c r="M94" i="5"/>
  <c r="M67" i="5"/>
  <c r="M99" i="5"/>
  <c r="M84" i="5"/>
  <c r="M116" i="5"/>
  <c r="M15" i="5"/>
  <c r="M109" i="5"/>
  <c r="M37" i="5"/>
  <c r="N37" i="5" s="1"/>
  <c r="M70" i="5"/>
  <c r="M102" i="5"/>
  <c r="M75" i="5"/>
  <c r="M107" i="5"/>
  <c r="M31" i="5"/>
  <c r="N31" i="5" s="1"/>
  <c r="M60" i="5"/>
  <c r="M92" i="5"/>
  <c r="M73" i="5"/>
  <c r="M23" i="5"/>
  <c r="M20" i="5"/>
  <c r="M35" i="5"/>
  <c r="N35" i="5" s="1"/>
  <c r="M17" i="5"/>
  <c r="M85" i="5"/>
  <c r="M22" i="5"/>
  <c r="M78" i="5"/>
  <c r="M110" i="5"/>
  <c r="M83" i="5"/>
  <c r="M115" i="5"/>
  <c r="M27" i="5"/>
  <c r="N27" i="5" s="1"/>
  <c r="M68" i="5"/>
  <c r="M100" i="5"/>
  <c r="M105" i="5"/>
  <c r="M81" i="5"/>
  <c r="M25" i="5"/>
  <c r="M117" i="5"/>
  <c r="AG22" i="5"/>
  <c r="AG38" i="5"/>
  <c r="AG54" i="5"/>
  <c r="AG19" i="5"/>
  <c r="AG35" i="5"/>
  <c r="AG51" i="5"/>
  <c r="AG16" i="5"/>
  <c r="AG32" i="5"/>
  <c r="AG48" i="5"/>
  <c r="AG14" i="5"/>
  <c r="AG30" i="5"/>
  <c r="AG46" i="5"/>
  <c r="AG27" i="5"/>
  <c r="AG43" i="5"/>
  <c r="AG59" i="5"/>
  <c r="AG24" i="5"/>
  <c r="AG40" i="5"/>
  <c r="AG56" i="5"/>
  <c r="AG41" i="5"/>
  <c r="AG34" i="5"/>
  <c r="AG15" i="5"/>
  <c r="AG47" i="5"/>
  <c r="AG28" i="5"/>
  <c r="AG29" i="5"/>
  <c r="AG17" i="5"/>
  <c r="AG18" i="5"/>
  <c r="AG50" i="5"/>
  <c r="AG31" i="5"/>
  <c r="AG11" i="5"/>
  <c r="AG12" i="5"/>
  <c r="AG44" i="5"/>
  <c r="AG57" i="5"/>
  <c r="AG49" i="5"/>
  <c r="AG58" i="5"/>
  <c r="AG39" i="5"/>
  <c r="AG20" i="5"/>
  <c r="AG37" i="5"/>
  <c r="AG53" i="5"/>
  <c r="AG55" i="5"/>
  <c r="AG36" i="5"/>
  <c r="AG26" i="5"/>
  <c r="AG52" i="5"/>
  <c r="AG13" i="5"/>
  <c r="AG42" i="5"/>
  <c r="AG23" i="5"/>
  <c r="AG25" i="5"/>
  <c r="AG45" i="5"/>
  <c r="AG33" i="5"/>
  <c r="AG21" i="5"/>
  <c r="I48" i="5"/>
  <c r="J48" i="5" s="1"/>
  <c r="I27" i="5"/>
  <c r="J27" i="5" s="1"/>
  <c r="I49" i="5"/>
  <c r="I30" i="5"/>
  <c r="J30" i="5" s="1"/>
  <c r="I41" i="5"/>
  <c r="J41" i="5" s="1"/>
  <c r="I22" i="5"/>
  <c r="I46" i="5"/>
  <c r="I19" i="5"/>
  <c r="I32" i="5"/>
  <c r="J32" i="5" s="1"/>
  <c r="I13" i="5"/>
  <c r="I16" i="5"/>
  <c r="I17" i="5"/>
  <c r="I31" i="5"/>
  <c r="J31" i="5" s="1"/>
  <c r="I42" i="5"/>
  <c r="J42" i="5" s="1"/>
  <c r="I14" i="5"/>
  <c r="I21" i="5"/>
  <c r="I28" i="5"/>
  <c r="J28" i="5" s="1"/>
  <c r="I38" i="5"/>
  <c r="J38" i="5" s="1"/>
  <c r="I11" i="5"/>
  <c r="I26" i="5"/>
  <c r="J26" i="5" s="1"/>
  <c r="I37" i="5"/>
  <c r="J37" i="5" s="1"/>
  <c r="I45" i="5"/>
  <c r="J45" i="5" s="1"/>
  <c r="I24" i="5"/>
  <c r="I8" i="5"/>
  <c r="I39" i="5"/>
  <c r="J39" i="5" s="1"/>
  <c r="I47" i="5"/>
  <c r="I33" i="5"/>
  <c r="J33" i="5" s="1"/>
  <c r="I35" i="5"/>
  <c r="J35" i="5" s="1"/>
  <c r="I10" i="5"/>
  <c r="I34" i="5"/>
  <c r="J34" i="5" s="1"/>
  <c r="I25" i="5"/>
  <c r="I29" i="5"/>
  <c r="J29" i="5" s="1"/>
  <c r="I18" i="5"/>
  <c r="I15" i="5"/>
  <c r="I40" i="5"/>
  <c r="J40" i="5" s="1"/>
  <c r="I43" i="5"/>
  <c r="J43" i="5" s="1"/>
  <c r="I12" i="5"/>
  <c r="I36" i="5"/>
  <c r="J36" i="5" s="1"/>
  <c r="I44" i="5"/>
  <c r="J44" i="5" s="1"/>
  <c r="I9" i="5"/>
  <c r="I23" i="5"/>
  <c r="I20" i="5"/>
  <c r="Q51" i="5"/>
  <c r="Q67" i="5"/>
  <c r="Q83" i="5"/>
  <c r="Q99" i="5"/>
  <c r="Q115" i="5"/>
  <c r="Q131" i="5"/>
  <c r="Q147" i="5"/>
  <c r="Q59" i="5"/>
  <c r="Q75" i="5"/>
  <c r="Q91" i="5"/>
  <c r="Q107" i="5"/>
  <c r="Q123" i="5"/>
  <c r="Q139" i="5"/>
  <c r="Q63" i="5"/>
  <c r="Q95" i="5"/>
  <c r="Q127" i="5"/>
  <c r="Q56" i="5"/>
  <c r="Q72" i="5"/>
  <c r="Q88" i="5"/>
  <c r="Q104" i="5"/>
  <c r="Q120" i="5"/>
  <c r="Q136" i="5"/>
  <c r="Q152" i="5"/>
  <c r="Q53" i="5"/>
  <c r="Q69" i="5"/>
  <c r="Q85" i="5"/>
  <c r="Q101" i="5"/>
  <c r="Q117" i="5"/>
  <c r="Q133" i="5"/>
  <c r="Q149" i="5"/>
  <c r="Q47" i="5"/>
  <c r="Q79" i="5"/>
  <c r="Q111" i="5"/>
  <c r="Q143" i="5"/>
  <c r="Q48" i="5"/>
  <c r="Q64" i="5"/>
  <c r="Q80" i="5"/>
  <c r="Q96" i="5"/>
  <c r="Q112" i="5"/>
  <c r="Q128" i="5"/>
  <c r="Q144" i="5"/>
  <c r="Q55" i="5"/>
  <c r="Q119" i="5"/>
  <c r="Q52" i="5"/>
  <c r="Q84" i="5"/>
  <c r="Q116" i="5"/>
  <c r="Q148" i="5"/>
  <c r="Q49" i="5"/>
  <c r="Q73" i="5"/>
  <c r="Q93" i="5"/>
  <c r="Q113" i="5"/>
  <c r="Q137" i="5"/>
  <c r="Q86" i="5"/>
  <c r="Q150" i="5"/>
  <c r="Q106" i="5"/>
  <c r="Q31" i="5"/>
  <c r="R31" i="5" s="1"/>
  <c r="Q46" i="5"/>
  <c r="Q110" i="5"/>
  <c r="Q146" i="5"/>
  <c r="Q42" i="5"/>
  <c r="R42" i="5" s="1"/>
  <c r="Q34" i="5"/>
  <c r="R34" i="5" s="1"/>
  <c r="Q50" i="5"/>
  <c r="Q24" i="5"/>
  <c r="Q28" i="5"/>
  <c r="R28" i="5" s="1"/>
  <c r="Q25" i="5"/>
  <c r="Q71" i="5"/>
  <c r="Q135" i="5"/>
  <c r="Q87" i="5"/>
  <c r="Q151" i="5"/>
  <c r="Q68" i="5"/>
  <c r="Q100" i="5"/>
  <c r="Q132" i="5"/>
  <c r="Q61" i="5"/>
  <c r="Q81" i="5"/>
  <c r="Q105" i="5"/>
  <c r="Q125" i="5"/>
  <c r="Q145" i="5"/>
  <c r="Q54" i="5"/>
  <c r="Q118" i="5"/>
  <c r="Q74" i="5"/>
  <c r="Q138" i="5"/>
  <c r="Q27" i="5"/>
  <c r="R27" i="5" s="1"/>
  <c r="Q78" i="5"/>
  <c r="Q142" i="5"/>
  <c r="Q35" i="5"/>
  <c r="R35" i="5" s="1"/>
  <c r="Q37" i="5"/>
  <c r="R37" i="5" s="1"/>
  <c r="Q22" i="5"/>
  <c r="Q38" i="5"/>
  <c r="R38" i="5" s="1"/>
  <c r="Q32" i="5"/>
  <c r="R32" i="5" s="1"/>
  <c r="Q66" i="5"/>
  <c r="Q36" i="5"/>
  <c r="R36" i="5" s="1"/>
  <c r="Q30" i="5"/>
  <c r="R30" i="5" s="1"/>
  <c r="Q41" i="5"/>
  <c r="R41" i="5" s="1"/>
  <c r="Q76" i="5"/>
  <c r="Q140" i="5"/>
  <c r="Q45" i="5"/>
  <c r="R45" i="5" s="1"/>
  <c r="Q89" i="5"/>
  <c r="Q129" i="5"/>
  <c r="Q134" i="5"/>
  <c r="Q154" i="5"/>
  <c r="Q94" i="5"/>
  <c r="Q82" i="5"/>
  <c r="Q44" i="5"/>
  <c r="R44" i="5" s="1"/>
  <c r="Q23" i="5"/>
  <c r="Q92" i="5"/>
  <c r="Q57" i="5"/>
  <c r="Q97" i="5"/>
  <c r="Q141" i="5"/>
  <c r="Q58" i="5"/>
  <c r="Q126" i="5"/>
  <c r="Q26" i="5"/>
  <c r="R26" i="5" s="1"/>
  <c r="Q114" i="5"/>
  <c r="Q103" i="5"/>
  <c r="Q108" i="5"/>
  <c r="Q65" i="5"/>
  <c r="Q109" i="5"/>
  <c r="Q153" i="5"/>
  <c r="Q70" i="5"/>
  <c r="Q90" i="5"/>
  <c r="Q33" i="5"/>
  <c r="R33" i="5" s="1"/>
  <c r="Q40" i="5"/>
  <c r="R40" i="5" s="1"/>
  <c r="Q98" i="5"/>
  <c r="Q60" i="5"/>
  <c r="Q124" i="5"/>
  <c r="Q77" i="5"/>
  <c r="Q121" i="5"/>
  <c r="Q102" i="5"/>
  <c r="Q122" i="5"/>
  <c r="Q29" i="5"/>
  <c r="R29" i="5" s="1"/>
  <c r="Q62" i="5"/>
  <c r="Q130" i="5"/>
  <c r="Q39" i="5"/>
  <c r="R39" i="5" s="1"/>
  <c r="Q43" i="5"/>
  <c r="R43" i="5" s="1"/>
  <c r="Q21" i="5"/>
  <c r="L108" i="6"/>
  <c r="U11" i="2"/>
  <c r="AV29" i="4" s="1"/>
  <c r="L13" i="8"/>
  <c r="J49" i="5"/>
  <c r="N119" i="5"/>
  <c r="N117" i="5"/>
  <c r="L111" i="8"/>
  <c r="L106" i="8"/>
  <c r="L91" i="8"/>
  <c r="L93" i="8"/>
  <c r="L97" i="8"/>
  <c r="L99" i="8"/>
  <c r="L85" i="8"/>
  <c r="L80" i="8"/>
  <c r="L83" i="8"/>
  <c r="L112" i="8"/>
  <c r="L102" i="8"/>
  <c r="L105" i="8"/>
  <c r="L90" i="8"/>
  <c r="L92" i="8"/>
  <c r="L96" i="8"/>
  <c r="L78" i="8"/>
  <c r="L86" i="8"/>
  <c r="L89" i="8"/>
  <c r="L110" i="8"/>
  <c r="L100" i="8"/>
  <c r="L103" i="8"/>
  <c r="L108" i="8"/>
  <c r="L79" i="8"/>
  <c r="L84" i="8"/>
  <c r="L87" i="8"/>
  <c r="J48" i="8"/>
  <c r="J51" i="8"/>
  <c r="J56" i="8"/>
  <c r="J54" i="8"/>
  <c r="J57" i="8"/>
  <c r="J52" i="8"/>
  <c r="J63" i="8"/>
  <c r="J53" i="8"/>
  <c r="J58" i="8"/>
  <c r="J61" i="8"/>
  <c r="N153" i="8"/>
  <c r="N140" i="8"/>
  <c r="N143" i="8"/>
  <c r="N148" i="8"/>
  <c r="N117" i="8"/>
  <c r="N121" i="8"/>
  <c r="N123" i="8"/>
  <c r="N125" i="8"/>
  <c r="N127" i="8"/>
  <c r="N130" i="8"/>
  <c r="N133" i="8"/>
  <c r="N138" i="8"/>
  <c r="N149" i="8"/>
  <c r="N152" i="8"/>
  <c r="N154" i="8"/>
  <c r="N139" i="8"/>
  <c r="N147" i="8"/>
  <c r="N122" i="8"/>
  <c r="N124" i="8"/>
  <c r="N128" i="8"/>
  <c r="N134" i="8"/>
  <c r="N137" i="8"/>
  <c r="N142" i="8"/>
  <c r="N150" i="8"/>
  <c r="L106" i="6"/>
  <c r="L112" i="6"/>
  <c r="L122" i="6"/>
  <c r="L114" i="6"/>
  <c r="L107" i="6"/>
  <c r="L113" i="6"/>
  <c r="L103" i="6"/>
  <c r="N151" i="6"/>
  <c r="N145" i="6"/>
  <c r="N154" i="6"/>
  <c r="N149" i="6"/>
  <c r="N147" i="6"/>
  <c r="N153" i="6"/>
  <c r="J63" i="6"/>
  <c r="J74" i="6"/>
  <c r="J64" i="6"/>
  <c r="J72" i="6"/>
  <c r="J75" i="6"/>
  <c r="J65" i="6"/>
  <c r="T15" i="3"/>
  <c r="T34" i="3"/>
  <c r="J13" i="3"/>
  <c r="J34" i="3" s="1"/>
  <c r="J17" i="3"/>
  <c r="J12" i="3"/>
  <c r="J9" i="3" s="1"/>
  <c r="J31" i="3"/>
  <c r="T11" i="2"/>
  <c r="U35" i="2"/>
  <c r="U33" i="2"/>
  <c r="U34" i="2"/>
  <c r="U18" i="2"/>
  <c r="W31" i="7"/>
  <c r="W19" i="7"/>
  <c r="W21" i="7"/>
  <c r="W23" i="7"/>
  <c r="W18" i="7"/>
  <c r="W20" i="7"/>
  <c r="W22" i="7"/>
  <c r="E46" i="5"/>
  <c r="E48" i="5"/>
  <c r="E44" i="5"/>
  <c r="E45" i="5"/>
  <c r="E49" i="5"/>
  <c r="E43" i="5"/>
  <c r="W6" i="7"/>
  <c r="W8" i="7"/>
  <c r="W10" i="7"/>
  <c r="W5" i="7"/>
  <c r="W7" i="7"/>
  <c r="W9" i="7"/>
  <c r="E42" i="8"/>
  <c r="E43" i="8"/>
  <c r="E44" i="8"/>
  <c r="P24" i="8"/>
  <c r="P73" i="8"/>
  <c r="P60" i="8"/>
  <c r="P39" i="8"/>
  <c r="L39" i="8"/>
  <c r="P97" i="8"/>
  <c r="P81" i="8"/>
  <c r="P69" i="8"/>
  <c r="L63" i="8"/>
  <c r="L37" i="8"/>
  <c r="P36" i="8"/>
  <c r="L33" i="8"/>
  <c r="P27" i="8"/>
  <c r="P25" i="8"/>
  <c r="L21" i="8"/>
  <c r="L16" i="8"/>
  <c r="P37" i="8"/>
  <c r="L23" i="8"/>
  <c r="J21" i="8"/>
  <c r="L14" i="8"/>
  <c r="P105" i="8"/>
  <c r="P89" i="8"/>
  <c r="J38" i="8"/>
  <c r="R30" i="8"/>
  <c r="AD19" i="8"/>
  <c r="J16" i="8"/>
  <c r="R11" i="8"/>
  <c r="P83" i="8"/>
  <c r="P43" i="8"/>
  <c r="P146" i="8"/>
  <c r="P130" i="8"/>
  <c r="P115" i="8"/>
  <c r="P107" i="8"/>
  <c r="P65" i="8"/>
  <c r="P33" i="8"/>
  <c r="L26" i="8"/>
  <c r="R14" i="8"/>
  <c r="L42" i="8"/>
  <c r="P40" i="8"/>
  <c r="R39" i="8"/>
  <c r="J39" i="8"/>
  <c r="L35" i="8"/>
  <c r="R32" i="8"/>
  <c r="R29" i="8"/>
  <c r="P26" i="8"/>
  <c r="R24" i="8"/>
  <c r="AD23" i="8"/>
  <c r="L22" i="8"/>
  <c r="L19" i="8"/>
  <c r="J18" i="8"/>
  <c r="J17" i="8"/>
  <c r="J11" i="8"/>
  <c r="AD9" i="8"/>
  <c r="P138" i="8"/>
  <c r="P99" i="8"/>
  <c r="P35" i="8"/>
  <c r="R27" i="8"/>
  <c r="L36" i="8"/>
  <c r="L27" i="8"/>
  <c r="L25" i="8"/>
  <c r="J19" i="8"/>
  <c r="L15" i="8"/>
  <c r="R13" i="8"/>
  <c r="AD20" i="8"/>
  <c r="AD14" i="8"/>
  <c r="J14" i="8"/>
  <c r="R10" i="8"/>
  <c r="AD7" i="8"/>
  <c r="AD12" i="8"/>
  <c r="J10" i="8"/>
  <c r="N116" i="8"/>
  <c r="N112" i="8"/>
  <c r="N111" i="8"/>
  <c r="N110" i="8"/>
  <c r="N109" i="8"/>
  <c r="N108" i="8"/>
  <c r="N107" i="8"/>
  <c r="N105" i="8"/>
  <c r="N104" i="8"/>
  <c r="N102" i="8"/>
  <c r="N101" i="8"/>
  <c r="N99" i="8"/>
  <c r="N98" i="8"/>
  <c r="N96" i="8"/>
  <c r="N95" i="8"/>
  <c r="N93" i="8"/>
  <c r="N91" i="8"/>
  <c r="N90" i="8"/>
  <c r="N89" i="8"/>
  <c r="N85" i="8"/>
  <c r="N84" i="8"/>
  <c r="N80" i="8"/>
  <c r="N79" i="8"/>
  <c r="N78" i="8"/>
  <c r="N75" i="8"/>
  <c r="N73" i="8"/>
  <c r="N69" i="8"/>
  <c r="N70" i="8"/>
  <c r="N66" i="8"/>
  <c r="N43" i="8"/>
  <c r="N72" i="8"/>
  <c r="N63" i="8"/>
  <c r="N59" i="8"/>
  <c r="N57" i="8"/>
  <c r="N53" i="8"/>
  <c r="N47" i="8"/>
  <c r="N42" i="8"/>
  <c r="N40" i="8"/>
  <c r="N26" i="8"/>
  <c r="N46" i="8"/>
  <c r="N56" i="8"/>
  <c r="N52" i="8"/>
  <c r="N48" i="8"/>
  <c r="N41" i="8"/>
  <c r="N39" i="8"/>
  <c r="N34" i="8"/>
  <c r="N24" i="8"/>
  <c r="N50" i="8"/>
  <c r="N44" i="8"/>
  <c r="N76" i="8"/>
  <c r="N60" i="8"/>
  <c r="N35" i="8"/>
  <c r="N31" i="8"/>
  <c r="N28" i="8"/>
  <c r="N22" i="8"/>
  <c r="N20" i="8"/>
  <c r="N64" i="8"/>
  <c r="N58" i="8"/>
  <c r="N54" i="8"/>
  <c r="N37" i="8"/>
  <c r="N27" i="8"/>
  <c r="N25" i="8"/>
  <c r="N21" i="8"/>
  <c r="R44" i="8"/>
  <c r="N38" i="8"/>
  <c r="AD18" i="8"/>
  <c r="AD10" i="8"/>
  <c r="J43" i="8"/>
  <c r="J46" i="8"/>
  <c r="J42" i="8"/>
  <c r="J36" i="8"/>
  <c r="J33" i="8"/>
  <c r="J26" i="8"/>
  <c r="J47" i="8"/>
  <c r="L62" i="8"/>
  <c r="AD17" i="8"/>
  <c r="AD8" i="8"/>
  <c r="AD21" i="8"/>
  <c r="AD25" i="8"/>
  <c r="R45" i="8"/>
  <c r="R43" i="8"/>
  <c r="R42" i="8"/>
  <c r="R40" i="8"/>
  <c r="R33" i="8"/>
  <c r="R26" i="8"/>
  <c r="AD11" i="8"/>
  <c r="AD16" i="8"/>
  <c r="R17" i="8"/>
  <c r="J20" i="8"/>
  <c r="J22" i="8"/>
  <c r="R23" i="8"/>
  <c r="AD24" i="8"/>
  <c r="J29" i="8"/>
  <c r="J30" i="8"/>
  <c r="J31" i="8"/>
  <c r="J32" i="8"/>
  <c r="P87" i="8"/>
  <c r="P103" i="8"/>
  <c r="P109" i="8"/>
  <c r="P113" i="8"/>
  <c r="P118" i="8"/>
  <c r="P126" i="8"/>
  <c r="P142" i="8"/>
  <c r="L76" i="8"/>
  <c r="L74" i="8"/>
  <c r="L70" i="8"/>
  <c r="L68" i="8"/>
  <c r="L64" i="8"/>
  <c r="L69" i="8"/>
  <c r="L65" i="8"/>
  <c r="L61" i="8"/>
  <c r="L60" i="8"/>
  <c r="L59" i="8"/>
  <c r="L58" i="8"/>
  <c r="L57" i="8"/>
  <c r="L54" i="8"/>
  <c r="L53" i="8"/>
  <c r="L52" i="8"/>
  <c r="L51" i="8"/>
  <c r="L48" i="8"/>
  <c r="L46" i="8"/>
  <c r="L44" i="8"/>
  <c r="P153" i="8"/>
  <c r="P151" i="8"/>
  <c r="P149" i="8"/>
  <c r="P147" i="8"/>
  <c r="P141" i="8"/>
  <c r="P139" i="8"/>
  <c r="P137" i="8"/>
  <c r="P135" i="8"/>
  <c r="P131" i="8"/>
  <c r="P125" i="8"/>
  <c r="P123" i="8"/>
  <c r="P121" i="8"/>
  <c r="P119" i="8"/>
  <c r="P76" i="8"/>
  <c r="P72" i="8"/>
  <c r="P68" i="8"/>
  <c r="P66" i="8"/>
  <c r="P148" i="8"/>
  <c r="P140" i="8"/>
  <c r="P128" i="8"/>
  <c r="P124" i="8"/>
  <c r="P120" i="8"/>
  <c r="P116" i="8"/>
  <c r="P114" i="8"/>
  <c r="P112" i="8"/>
  <c r="P110" i="8"/>
  <c r="P104" i="8"/>
  <c r="P100" i="8"/>
  <c r="P98" i="8"/>
  <c r="P96" i="8"/>
  <c r="P94" i="8"/>
  <c r="P86" i="8"/>
  <c r="P84" i="8"/>
  <c r="P82" i="8"/>
  <c r="P78" i="8"/>
  <c r="P75" i="8"/>
  <c r="P71" i="8"/>
  <c r="P67" i="8"/>
  <c r="P59" i="8"/>
  <c r="P58" i="8"/>
  <c r="P55" i="8"/>
  <c r="P54" i="8"/>
  <c r="P53" i="8"/>
  <c r="P51" i="8"/>
  <c r="P50" i="8"/>
  <c r="P49" i="8"/>
  <c r="P48" i="8"/>
  <c r="P46" i="8"/>
  <c r="P44" i="8"/>
  <c r="L28" i="8"/>
  <c r="P28" i="8"/>
  <c r="L29" i="8"/>
  <c r="L30" i="8"/>
  <c r="L31" i="8"/>
  <c r="L32" i="8"/>
  <c r="P34" i="8"/>
  <c r="E41" i="8"/>
  <c r="L38" i="8"/>
  <c r="P38" i="8"/>
  <c r="L41" i="8"/>
  <c r="P77" i="8"/>
  <c r="P93" i="8"/>
  <c r="E41" i="6"/>
  <c r="E44" i="6"/>
  <c r="AD23" i="6"/>
  <c r="N106" i="6"/>
  <c r="E42" i="6"/>
  <c r="E43" i="6"/>
  <c r="P90" i="5"/>
  <c r="E46" i="7"/>
  <c r="E47" i="7" s="1"/>
  <c r="E7" i="7"/>
  <c r="E8" i="7" s="1"/>
  <c r="E20" i="7"/>
  <c r="E21" i="7" s="1"/>
  <c r="E33" i="7"/>
  <c r="E34" i="7" s="1"/>
  <c r="W33" i="7"/>
  <c r="W46" i="7"/>
  <c r="W34" i="7"/>
  <c r="W47" i="7"/>
  <c r="W48" i="7"/>
  <c r="D3" i="1"/>
  <c r="AA11" i="6" l="1"/>
  <c r="AA15" i="6"/>
  <c r="AA19" i="6"/>
  <c r="AA23" i="6"/>
  <c r="AB23" i="6" s="1"/>
  <c r="AA27" i="6"/>
  <c r="AA31" i="6"/>
  <c r="AA35" i="6"/>
  <c r="AA39" i="6"/>
  <c r="AB39" i="6" s="1"/>
  <c r="AA43" i="6"/>
  <c r="AA47" i="6"/>
  <c r="AA51" i="6"/>
  <c r="AA55" i="6"/>
  <c r="AB55" i="6" s="1"/>
  <c r="AA59" i="6"/>
  <c r="AA13" i="6"/>
  <c r="AA25" i="6"/>
  <c r="AA33" i="6"/>
  <c r="AB33" i="6" s="1"/>
  <c r="AA41" i="6"/>
  <c r="AA49" i="6"/>
  <c r="AA57" i="6"/>
  <c r="AA14" i="6"/>
  <c r="AB14" i="6" s="1"/>
  <c r="AA26" i="6"/>
  <c r="AA34" i="6"/>
  <c r="AA42" i="6"/>
  <c r="AA50" i="6"/>
  <c r="AB50" i="6" s="1"/>
  <c r="AA58" i="6"/>
  <c r="AA12" i="6"/>
  <c r="AA16" i="6"/>
  <c r="AA20" i="6"/>
  <c r="AA24" i="6"/>
  <c r="AA28" i="6"/>
  <c r="AA32" i="6"/>
  <c r="AA36" i="6"/>
  <c r="AB36" i="6" s="1"/>
  <c r="AA40" i="6"/>
  <c r="AA44" i="6"/>
  <c r="AA48" i="6"/>
  <c r="AA52" i="6"/>
  <c r="AB52" i="6" s="1"/>
  <c r="AA56" i="6"/>
  <c r="AA9" i="6"/>
  <c r="AA17" i="6"/>
  <c r="AA21" i="6"/>
  <c r="AB21" i="6" s="1"/>
  <c r="AA29" i="6"/>
  <c r="AA37" i="6"/>
  <c r="AA45" i="6"/>
  <c r="AA53" i="6"/>
  <c r="AB53" i="6" s="1"/>
  <c r="AA10" i="6"/>
  <c r="AA18" i="6"/>
  <c r="AA22" i="6"/>
  <c r="AA30" i="6"/>
  <c r="AB30" i="6" s="1"/>
  <c r="AA38" i="6"/>
  <c r="AA46" i="6"/>
  <c r="AA54" i="6"/>
  <c r="Y12" i="6"/>
  <c r="Z12" i="6" s="1"/>
  <c r="Y16" i="6"/>
  <c r="Y20" i="6"/>
  <c r="Y24" i="6"/>
  <c r="Y28" i="6"/>
  <c r="Z28" i="6" s="1"/>
  <c r="Y32" i="6"/>
  <c r="Y36" i="6"/>
  <c r="Y40" i="6"/>
  <c r="Y44" i="6"/>
  <c r="Z44" i="6" s="1"/>
  <c r="Y48" i="6"/>
  <c r="Y52" i="6"/>
  <c r="Y56" i="6"/>
  <c r="Y9" i="6"/>
  <c r="Z9" i="6" s="1"/>
  <c r="Y14" i="6"/>
  <c r="Y22" i="6"/>
  <c r="Y30" i="6"/>
  <c r="Y38" i="6"/>
  <c r="Z38" i="6" s="1"/>
  <c r="Y46" i="6"/>
  <c r="Y54" i="6"/>
  <c r="Y15" i="6"/>
  <c r="Y23" i="6"/>
  <c r="Y27" i="6"/>
  <c r="Y35" i="6"/>
  <c r="Y43" i="6"/>
  <c r="Y47" i="6"/>
  <c r="Z47" i="6" s="1"/>
  <c r="Y55" i="6"/>
  <c r="Y59" i="6"/>
  <c r="Y13" i="6"/>
  <c r="Y17" i="6"/>
  <c r="Z17" i="6" s="1"/>
  <c r="Y21" i="6"/>
  <c r="Y25" i="6"/>
  <c r="Y29" i="6"/>
  <c r="Y33" i="6"/>
  <c r="Y37" i="6"/>
  <c r="Y41" i="6"/>
  <c r="Y45" i="6"/>
  <c r="Y49" i="6"/>
  <c r="Y53" i="6"/>
  <c r="Y57" i="6"/>
  <c r="Y10" i="6"/>
  <c r="Y18" i="6"/>
  <c r="Z18" i="6" s="1"/>
  <c r="Y26" i="6"/>
  <c r="Y34" i="6"/>
  <c r="Y42" i="6"/>
  <c r="Y50" i="6"/>
  <c r="Z50" i="6" s="1"/>
  <c r="Y58" i="6"/>
  <c r="Y11" i="6"/>
  <c r="Y19" i="6"/>
  <c r="Y31" i="6"/>
  <c r="Z31" i="6" s="1"/>
  <c r="Y39" i="6"/>
  <c r="Y51" i="6"/>
  <c r="U7" i="6"/>
  <c r="U11" i="6"/>
  <c r="U15" i="6"/>
  <c r="U19" i="6"/>
  <c r="V19" i="6" s="1"/>
  <c r="U23" i="6"/>
  <c r="U8" i="6"/>
  <c r="U12" i="6"/>
  <c r="U16" i="6"/>
  <c r="V16" i="6" s="1"/>
  <c r="U20" i="6"/>
  <c r="U24" i="6"/>
  <c r="U9" i="6"/>
  <c r="U13" i="6"/>
  <c r="U17" i="6"/>
  <c r="U21" i="6"/>
  <c r="U25" i="6"/>
  <c r="U10" i="6"/>
  <c r="V10" i="6" s="1"/>
  <c r="U14" i="6"/>
  <c r="U18" i="6"/>
  <c r="U22" i="6"/>
  <c r="U6" i="6"/>
  <c r="V6" i="6" s="1"/>
  <c r="P64" i="8"/>
  <c r="O7" i="8"/>
  <c r="Y11" i="8"/>
  <c r="Z11" i="8" s="1"/>
  <c r="Y15" i="8"/>
  <c r="Z15" i="8" s="1"/>
  <c r="Y19" i="8"/>
  <c r="Y23" i="8"/>
  <c r="Y27" i="8"/>
  <c r="Z27" i="8" s="1"/>
  <c r="Y31" i="8"/>
  <c r="Z31" i="8" s="1"/>
  <c r="Y35" i="8"/>
  <c r="Z35" i="8" s="1"/>
  <c r="Y39" i="8"/>
  <c r="Y43" i="8"/>
  <c r="Z43" i="8" s="1"/>
  <c r="Y47" i="8"/>
  <c r="Z47" i="8" s="1"/>
  <c r="Y51" i="8"/>
  <c r="Z51" i="8" s="1"/>
  <c r="Y55" i="8"/>
  <c r="Y59" i="8"/>
  <c r="Y14" i="8"/>
  <c r="Z14" i="8" s="1"/>
  <c r="Y20" i="8"/>
  <c r="Y25" i="8"/>
  <c r="Y30" i="8"/>
  <c r="Z30" i="8" s="1"/>
  <c r="Y36" i="8"/>
  <c r="Z36" i="8" s="1"/>
  <c r="Y41" i="8"/>
  <c r="Z41" i="8" s="1"/>
  <c r="Y46" i="8"/>
  <c r="Y52" i="8"/>
  <c r="Z52" i="8" s="1"/>
  <c r="Y57" i="8"/>
  <c r="Z57" i="8" s="1"/>
  <c r="Y21" i="8"/>
  <c r="Z21" i="8" s="1"/>
  <c r="Y32" i="8"/>
  <c r="Y42" i="8"/>
  <c r="Z42" i="8" s="1"/>
  <c r="Y48" i="8"/>
  <c r="Z48" i="8" s="1"/>
  <c r="Y58" i="8"/>
  <c r="Y10" i="8"/>
  <c r="Y16" i="8"/>
  <c r="Y26" i="8"/>
  <c r="Z26" i="8" s="1"/>
  <c r="Y37" i="8"/>
  <c r="Y53" i="8"/>
  <c r="Y12" i="8"/>
  <c r="Z12" i="8" s="1"/>
  <c r="Y17" i="8"/>
  <c r="Y22" i="8"/>
  <c r="Z22" i="8" s="1"/>
  <c r="Y28" i="8"/>
  <c r="Y33" i="8"/>
  <c r="Y38" i="8"/>
  <c r="Z38" i="8" s="1"/>
  <c r="Y44" i="8"/>
  <c r="Z44" i="8" s="1"/>
  <c r="Y49" i="8"/>
  <c r="Y54" i="8"/>
  <c r="Y13" i="8"/>
  <c r="Y18" i="8"/>
  <c r="Z18" i="8" s="1"/>
  <c r="Y24" i="8"/>
  <c r="Y29" i="8"/>
  <c r="Y34" i="8"/>
  <c r="Y40" i="8"/>
  <c r="Z40" i="8" s="1"/>
  <c r="Y45" i="8"/>
  <c r="Y50" i="8"/>
  <c r="Z50" i="8" s="1"/>
  <c r="Y56" i="8"/>
  <c r="Z56" i="8" s="1"/>
  <c r="Y9" i="8"/>
  <c r="AA14" i="8"/>
  <c r="AA18" i="8"/>
  <c r="AA22" i="8"/>
  <c r="AB22" i="8" s="1"/>
  <c r="AA26" i="8"/>
  <c r="AA30" i="8"/>
  <c r="AA34" i="8"/>
  <c r="AA38" i="8"/>
  <c r="AB38" i="8" s="1"/>
  <c r="AA42" i="8"/>
  <c r="AA46" i="8"/>
  <c r="AA50" i="8"/>
  <c r="AB50" i="8" s="1"/>
  <c r="AA54" i="8"/>
  <c r="AB54" i="8" s="1"/>
  <c r="AA58" i="8"/>
  <c r="AA19" i="8"/>
  <c r="AA27" i="8"/>
  <c r="AA31" i="8"/>
  <c r="AB31" i="8" s="1"/>
  <c r="AA39" i="8"/>
  <c r="AA47" i="8"/>
  <c r="AA55" i="8"/>
  <c r="AB55" i="8" s="1"/>
  <c r="AA15" i="8"/>
  <c r="AB15" i="8" s="1"/>
  <c r="AA23" i="8"/>
  <c r="AA35" i="8"/>
  <c r="AA43" i="8"/>
  <c r="AB43" i="8" s="1"/>
  <c r="AA51" i="8"/>
  <c r="AB51" i="8" s="1"/>
  <c r="AA59" i="8"/>
  <c r="AA12" i="8"/>
  <c r="AA16" i="8"/>
  <c r="AA20" i="8"/>
  <c r="AB20" i="8" s="1"/>
  <c r="AA24" i="8"/>
  <c r="AA28" i="8"/>
  <c r="AA32" i="8"/>
  <c r="AB32" i="8" s="1"/>
  <c r="AA36" i="8"/>
  <c r="AB36" i="8" s="1"/>
  <c r="AA40" i="8"/>
  <c r="AA44" i="8"/>
  <c r="AA48" i="8"/>
  <c r="AA52" i="8"/>
  <c r="AB52" i="8" s="1"/>
  <c r="AA56" i="8"/>
  <c r="AA11" i="8"/>
  <c r="AA13" i="8"/>
  <c r="AA17" i="8"/>
  <c r="AB17" i="8" s="1"/>
  <c r="AA21" i="8"/>
  <c r="AB21" i="8" s="1"/>
  <c r="AA25" i="8"/>
  <c r="AA41" i="8"/>
  <c r="AB41" i="8" s="1"/>
  <c r="AA57" i="8"/>
  <c r="AB57" i="8" s="1"/>
  <c r="AA29" i="8"/>
  <c r="AA45" i="8"/>
  <c r="AA37" i="8"/>
  <c r="AA53" i="8"/>
  <c r="AB53" i="8" s="1"/>
  <c r="AA33" i="8"/>
  <c r="AA49" i="8"/>
  <c r="X31" i="8"/>
  <c r="W11" i="8"/>
  <c r="X11" i="8" s="1"/>
  <c r="W15" i="8"/>
  <c r="W19" i="8"/>
  <c r="W23" i="8"/>
  <c r="W27" i="8"/>
  <c r="X27" i="8" s="1"/>
  <c r="W31" i="8"/>
  <c r="W35" i="8"/>
  <c r="W39" i="8"/>
  <c r="X39" i="8" s="1"/>
  <c r="W43" i="8"/>
  <c r="X43" i="8" s="1"/>
  <c r="W8" i="8"/>
  <c r="W12" i="8"/>
  <c r="W16" i="8"/>
  <c r="X16" i="8" s="1"/>
  <c r="W20" i="8"/>
  <c r="X20" i="8" s="1"/>
  <c r="W24" i="8"/>
  <c r="W28" i="8"/>
  <c r="W32" i="8"/>
  <c r="W36" i="8"/>
  <c r="X36" i="8" s="1"/>
  <c r="W40" i="8"/>
  <c r="W9" i="8"/>
  <c r="W13" i="8"/>
  <c r="X13" i="8" s="1"/>
  <c r="W17" i="8"/>
  <c r="X17" i="8" s="1"/>
  <c r="W21" i="8"/>
  <c r="W25" i="8"/>
  <c r="W29" i="8"/>
  <c r="W33" i="8"/>
  <c r="W10" i="8"/>
  <c r="W26" i="8"/>
  <c r="W38" i="8"/>
  <c r="W45" i="8"/>
  <c r="X45" i="8" s="1"/>
  <c r="W7" i="8"/>
  <c r="W41" i="8"/>
  <c r="W14" i="8"/>
  <c r="W30" i="8"/>
  <c r="X30" i="8" s="1"/>
  <c r="W18" i="8"/>
  <c r="W34" i="8"/>
  <c r="W42" i="8"/>
  <c r="X42" i="8" s="1"/>
  <c r="W22" i="8"/>
  <c r="X22" i="8" s="1"/>
  <c r="W37" i="8"/>
  <c r="W44" i="8"/>
  <c r="U10" i="8"/>
  <c r="U14" i="8"/>
  <c r="V14" i="8" s="1"/>
  <c r="U18" i="8"/>
  <c r="V18" i="8" s="1"/>
  <c r="U22" i="8"/>
  <c r="V22" i="8" s="1"/>
  <c r="U26" i="8"/>
  <c r="U7" i="8"/>
  <c r="V7" i="8" s="1"/>
  <c r="U11" i="8"/>
  <c r="U15" i="8"/>
  <c r="U19" i="8"/>
  <c r="U23" i="8"/>
  <c r="V23" i="8" s="1"/>
  <c r="U8" i="8"/>
  <c r="U12" i="8"/>
  <c r="V12" i="8" s="1"/>
  <c r="U16" i="8"/>
  <c r="U20" i="8"/>
  <c r="V20" i="8" s="1"/>
  <c r="U24" i="8"/>
  <c r="U13" i="8"/>
  <c r="V13" i="8" s="1"/>
  <c r="U17" i="8"/>
  <c r="U21" i="8"/>
  <c r="U9" i="8"/>
  <c r="U25" i="8"/>
  <c r="V25" i="8" s="1"/>
  <c r="U6" i="8"/>
  <c r="AA22" i="5"/>
  <c r="AA19" i="5"/>
  <c r="AB19" i="5" s="1"/>
  <c r="AA16" i="5"/>
  <c r="AB16" i="5" s="1"/>
  <c r="AA32" i="5"/>
  <c r="AA14" i="5"/>
  <c r="AB14" i="5" s="1"/>
  <c r="AA30" i="5"/>
  <c r="AB30" i="5" s="1"/>
  <c r="AA11" i="5"/>
  <c r="AB11" i="5" s="1"/>
  <c r="AA27" i="5"/>
  <c r="AB27" i="5" s="1"/>
  <c r="AA8" i="5"/>
  <c r="AA24" i="5"/>
  <c r="AA25" i="5"/>
  <c r="AA18" i="5"/>
  <c r="AB18" i="5" s="1"/>
  <c r="AA7" i="5"/>
  <c r="AB7" i="5" s="1"/>
  <c r="AA31" i="5"/>
  <c r="AA12" i="5"/>
  <c r="AA13" i="5"/>
  <c r="AB13" i="5" s="1"/>
  <c r="AA15" i="5"/>
  <c r="AA28" i="5"/>
  <c r="AB28" i="5" s="1"/>
  <c r="AA33" i="5"/>
  <c r="AB33" i="5" s="1"/>
  <c r="AA23" i="5"/>
  <c r="AB23" i="5" s="1"/>
  <c r="AA20" i="5"/>
  <c r="AB20" i="5" s="1"/>
  <c r="AA9" i="5"/>
  <c r="AA10" i="5"/>
  <c r="AB10" i="5" s="1"/>
  <c r="AA21" i="5"/>
  <c r="AB21" i="5" s="1"/>
  <c r="AA26" i="5"/>
  <c r="AB26" i="5" s="1"/>
  <c r="AA29" i="5"/>
  <c r="AA17" i="5"/>
  <c r="Y20" i="5"/>
  <c r="Y17" i="5"/>
  <c r="Z17" i="5" s="1"/>
  <c r="Y6" i="5"/>
  <c r="Z6" i="5" s="1"/>
  <c r="Y14" i="5"/>
  <c r="Z14" i="5" s="1"/>
  <c r="Y7" i="5"/>
  <c r="Y12" i="5"/>
  <c r="Y9" i="5"/>
  <c r="Z9" i="5" s="1"/>
  <c r="Y13" i="5"/>
  <c r="Z13" i="5" s="1"/>
  <c r="Y15" i="5"/>
  <c r="Y16" i="5"/>
  <c r="Y10" i="5"/>
  <c r="Y18" i="5"/>
  <c r="Z18" i="5" s="1"/>
  <c r="Y8" i="5"/>
  <c r="Y11" i="5"/>
  <c r="Z11" i="5" s="1"/>
  <c r="Y21" i="5"/>
  <c r="Z21" i="5" s="1"/>
  <c r="Y19" i="5"/>
  <c r="Z19" i="5" s="1"/>
  <c r="AI24" i="5"/>
  <c r="AI40" i="5"/>
  <c r="AJ40" i="5" s="1"/>
  <c r="AI56" i="5"/>
  <c r="AI21" i="5"/>
  <c r="AJ21" i="5" s="1"/>
  <c r="AI37" i="5"/>
  <c r="AI53" i="5"/>
  <c r="AJ53" i="5" s="1"/>
  <c r="AI18" i="5"/>
  <c r="AI34" i="5"/>
  <c r="AJ34" i="5" s="1"/>
  <c r="AI50" i="5"/>
  <c r="AI27" i="5"/>
  <c r="AJ27" i="5" s="1"/>
  <c r="AI16" i="5"/>
  <c r="AI32" i="5"/>
  <c r="AJ32" i="5" s="1"/>
  <c r="AI48" i="5"/>
  <c r="AI13" i="5"/>
  <c r="AI29" i="5"/>
  <c r="AI45" i="5"/>
  <c r="AJ45" i="5" s="1"/>
  <c r="AI26" i="5"/>
  <c r="AI42" i="5"/>
  <c r="AI58" i="5"/>
  <c r="AI59" i="5"/>
  <c r="AJ59" i="5" s="1"/>
  <c r="AI20" i="5"/>
  <c r="AI52" i="5"/>
  <c r="AI33" i="5"/>
  <c r="AI14" i="5"/>
  <c r="AJ14" i="5" s="1"/>
  <c r="AI46" i="5"/>
  <c r="AI47" i="5"/>
  <c r="AJ47" i="5" s="1"/>
  <c r="AI35" i="5"/>
  <c r="AI36" i="5"/>
  <c r="AJ36" i="5" s="1"/>
  <c r="AI17" i="5"/>
  <c r="AI49" i="5"/>
  <c r="AJ49" i="5" s="1"/>
  <c r="AI30" i="5"/>
  <c r="AI15" i="5"/>
  <c r="AJ15" i="5" s="1"/>
  <c r="AI57" i="5"/>
  <c r="AI38" i="5"/>
  <c r="AI43" i="5"/>
  <c r="AI31" i="5"/>
  <c r="AJ31" i="5" s="1"/>
  <c r="AI28" i="5"/>
  <c r="AI54" i="5"/>
  <c r="AI44" i="5"/>
  <c r="AI25" i="5"/>
  <c r="AJ25" i="5" s="1"/>
  <c r="AI19" i="5"/>
  <c r="AI39" i="5"/>
  <c r="AJ39" i="5" s="1"/>
  <c r="AI41" i="5"/>
  <c r="AI22" i="5"/>
  <c r="AJ22" i="5" s="1"/>
  <c r="AI51" i="5"/>
  <c r="AI23" i="5"/>
  <c r="AI55" i="5"/>
  <c r="AC13" i="5"/>
  <c r="AD13" i="5" s="1"/>
  <c r="AC29" i="5"/>
  <c r="AC45" i="5"/>
  <c r="AD45" i="5" s="1"/>
  <c r="AC10" i="5"/>
  <c r="AC26" i="5"/>
  <c r="AD26" i="5" s="1"/>
  <c r="AC42" i="5"/>
  <c r="AC23" i="5"/>
  <c r="AD23" i="5" s="1"/>
  <c r="AC39" i="5"/>
  <c r="AC32" i="5"/>
  <c r="AD32" i="5" s="1"/>
  <c r="AC21" i="5"/>
  <c r="AC37" i="5"/>
  <c r="AD37" i="5" s="1"/>
  <c r="AC18" i="5"/>
  <c r="AC34" i="5"/>
  <c r="AD34" i="5" s="1"/>
  <c r="AC15" i="5"/>
  <c r="AC31" i="5"/>
  <c r="AC47" i="5"/>
  <c r="AC25" i="5"/>
  <c r="AD25" i="5" s="1"/>
  <c r="AC38" i="5"/>
  <c r="AC19" i="5"/>
  <c r="AC40" i="5"/>
  <c r="AC9" i="5"/>
  <c r="AD9" i="5" s="1"/>
  <c r="AC41" i="5"/>
  <c r="AC22" i="5"/>
  <c r="AC35" i="5"/>
  <c r="AC16" i="5"/>
  <c r="AD16" i="5" s="1"/>
  <c r="AC20" i="5"/>
  <c r="AC17" i="5"/>
  <c r="AC43" i="5"/>
  <c r="AC36" i="5"/>
  <c r="AD36" i="5" s="1"/>
  <c r="AC8" i="5"/>
  <c r="AC44" i="5"/>
  <c r="AC33" i="5"/>
  <c r="AC14" i="5"/>
  <c r="AD14" i="5" s="1"/>
  <c r="AC30" i="5"/>
  <c r="AC11" i="5"/>
  <c r="AC48" i="5"/>
  <c r="AD48" i="5" s="1"/>
  <c r="AC24" i="5"/>
  <c r="AD24" i="5" s="1"/>
  <c r="AC12" i="5"/>
  <c r="AC46" i="5"/>
  <c r="AC27" i="5"/>
  <c r="AC28" i="5"/>
  <c r="AD28" i="5" s="1"/>
  <c r="AK19" i="5"/>
  <c r="AK16" i="5"/>
  <c r="AK13" i="5"/>
  <c r="AK11" i="5"/>
  <c r="AL11" i="5" s="1"/>
  <c r="AK8" i="5"/>
  <c r="AK24" i="5"/>
  <c r="AL24" i="5" s="1"/>
  <c r="AK21" i="5"/>
  <c r="AK12" i="5"/>
  <c r="AL12" i="5" s="1"/>
  <c r="AK25" i="5"/>
  <c r="AK22" i="5"/>
  <c r="AL22" i="5" s="1"/>
  <c r="AK15" i="5"/>
  <c r="AK9" i="5"/>
  <c r="AL9" i="5" s="1"/>
  <c r="AK6" i="5"/>
  <c r="AK14" i="5"/>
  <c r="AK23" i="5"/>
  <c r="AK20" i="5"/>
  <c r="AL20" i="5" s="1"/>
  <c r="AK17" i="5"/>
  <c r="AK7" i="5"/>
  <c r="AL7" i="5" s="1"/>
  <c r="AK18" i="5"/>
  <c r="AK10" i="5"/>
  <c r="AL10" i="5" s="1"/>
  <c r="AE22" i="5"/>
  <c r="AE38" i="5"/>
  <c r="AF38" i="5" s="1"/>
  <c r="AE54" i="5"/>
  <c r="AE19" i="5"/>
  <c r="AF19" i="5" s="1"/>
  <c r="AE35" i="5"/>
  <c r="AE51" i="5"/>
  <c r="AF51" i="5" s="1"/>
  <c r="AE16" i="5"/>
  <c r="AE32" i="5"/>
  <c r="AF32" i="5" s="1"/>
  <c r="AE48" i="5"/>
  <c r="AE9" i="5"/>
  <c r="AF9" i="5" s="1"/>
  <c r="AE57" i="5"/>
  <c r="AE14" i="5"/>
  <c r="AF14" i="5" s="1"/>
  <c r="AE30" i="5"/>
  <c r="AE46" i="5"/>
  <c r="AE11" i="5"/>
  <c r="AE27" i="5"/>
  <c r="AF27" i="5" s="1"/>
  <c r="AE43" i="5"/>
  <c r="AE59" i="5"/>
  <c r="AF59" i="5" s="1"/>
  <c r="AE24" i="5"/>
  <c r="AE40" i="5"/>
  <c r="AF40" i="5" s="1"/>
  <c r="AE56" i="5"/>
  <c r="AE25" i="5"/>
  <c r="AF25" i="5" s="1"/>
  <c r="AE18" i="5"/>
  <c r="AE50" i="5"/>
  <c r="AF50" i="5" s="1"/>
  <c r="AE31" i="5"/>
  <c r="AE12" i="5"/>
  <c r="AF12" i="5" s="1"/>
  <c r="AE44" i="5"/>
  <c r="AE41" i="5"/>
  <c r="AF41" i="5" s="1"/>
  <c r="AE13" i="5"/>
  <c r="AE34" i="5"/>
  <c r="AF34" i="5" s="1"/>
  <c r="AE15" i="5"/>
  <c r="AE47" i="5"/>
  <c r="AF47" i="5" s="1"/>
  <c r="AE28" i="5"/>
  <c r="AE45" i="5"/>
  <c r="AE33" i="5"/>
  <c r="AE42" i="5"/>
  <c r="AF42" i="5" s="1"/>
  <c r="AE23" i="5"/>
  <c r="AE49" i="5"/>
  <c r="AE58" i="5"/>
  <c r="AE39" i="5"/>
  <c r="AF39" i="5" s="1"/>
  <c r="AE20" i="5"/>
  <c r="AE29" i="5"/>
  <c r="AE10" i="5"/>
  <c r="AE55" i="5"/>
  <c r="AF55" i="5" s="1"/>
  <c r="AE36" i="5"/>
  <c r="AE26" i="5"/>
  <c r="AE52" i="5"/>
  <c r="AE37" i="5"/>
  <c r="AF37" i="5" s="1"/>
  <c r="AE53" i="5"/>
  <c r="AE17" i="5"/>
  <c r="AE21" i="5"/>
  <c r="P154" i="6"/>
  <c r="J73" i="6"/>
  <c r="J68" i="6"/>
  <c r="J71" i="6"/>
  <c r="N148" i="6"/>
  <c r="N146" i="6"/>
  <c r="L111" i="6"/>
  <c r="L117" i="6"/>
  <c r="L118" i="6"/>
  <c r="L110" i="6"/>
  <c r="J45" i="6"/>
  <c r="J76" i="6"/>
  <c r="J70" i="6"/>
  <c r="J69" i="6"/>
  <c r="J66" i="6"/>
  <c r="N150" i="6"/>
  <c r="N152" i="6"/>
  <c r="L124" i="6"/>
  <c r="L109" i="6"/>
  <c r="L123" i="6"/>
  <c r="L120" i="6"/>
  <c r="L104" i="6"/>
  <c r="X24" i="8"/>
  <c r="AB32" i="5"/>
  <c r="AD47" i="5"/>
  <c r="V26" i="8"/>
  <c r="Z45" i="8"/>
  <c r="Z55" i="8"/>
  <c r="Z58" i="8"/>
  <c r="Z53" i="8"/>
  <c r="Z54" i="8"/>
  <c r="Z59" i="8"/>
  <c r="X18" i="8"/>
  <c r="X44" i="8"/>
  <c r="Z39" i="8"/>
  <c r="Z34" i="8"/>
  <c r="Z46" i="8"/>
  <c r="Z10" i="8"/>
  <c r="Z9" i="8"/>
  <c r="Z25" i="8"/>
  <c r="Z16" i="8"/>
  <c r="X23" i="8"/>
  <c r="X40" i="6"/>
  <c r="X41" i="6"/>
  <c r="Z59" i="6"/>
  <c r="Z55" i="6"/>
  <c r="Z53" i="6"/>
  <c r="Z56" i="6"/>
  <c r="Z48" i="6"/>
  <c r="Z52" i="6"/>
  <c r="Z54" i="6"/>
  <c r="Z51" i="6"/>
  <c r="Z58" i="6"/>
  <c r="Z57" i="6"/>
  <c r="Z49" i="6"/>
  <c r="N74" i="8"/>
  <c r="M9" i="8"/>
  <c r="P74" i="8"/>
  <c r="Z19" i="8"/>
  <c r="Z17" i="8"/>
  <c r="Z37" i="8"/>
  <c r="Z33" i="8"/>
  <c r="Z20" i="8"/>
  <c r="Z23" i="8"/>
  <c r="Z13" i="8"/>
  <c r="Z32" i="8"/>
  <c r="J35" i="3"/>
  <c r="U32" i="2"/>
  <c r="U13" i="2" s="1"/>
  <c r="J14" i="2"/>
  <c r="U20" i="2"/>
  <c r="U16" i="2" s="1"/>
  <c r="BY22" i="4" s="1"/>
  <c r="U19" i="2"/>
  <c r="U15" i="2" s="1"/>
  <c r="BP22" i="4" s="1"/>
  <c r="Z28" i="8"/>
  <c r="Z24" i="8"/>
  <c r="Z29" i="8"/>
  <c r="X12" i="8"/>
  <c r="X26" i="8"/>
  <c r="X19" i="8"/>
  <c r="X28" i="8"/>
  <c r="X9" i="8"/>
  <c r="X29" i="8"/>
  <c r="X15" i="8"/>
  <c r="X10" i="8"/>
  <c r="X7" i="8"/>
  <c r="X14" i="8"/>
  <c r="X25" i="8"/>
  <c r="N50" i="6"/>
  <c r="N79" i="6"/>
  <c r="N86" i="6"/>
  <c r="N67" i="6"/>
  <c r="P75" i="6"/>
  <c r="J61" i="6"/>
  <c r="J48" i="6"/>
  <c r="L100" i="6"/>
  <c r="L79" i="6"/>
  <c r="J54" i="6"/>
  <c r="L97" i="6"/>
  <c r="J55" i="6"/>
  <c r="L86" i="6"/>
  <c r="L78" i="6"/>
  <c r="J52" i="6"/>
  <c r="N137" i="6"/>
  <c r="N121" i="6"/>
  <c r="N131" i="6"/>
  <c r="N135" i="6"/>
  <c r="N140" i="6"/>
  <c r="N133" i="6"/>
  <c r="N117" i="6"/>
  <c r="L81" i="6"/>
  <c r="J51" i="6"/>
  <c r="L90" i="6"/>
  <c r="L82" i="6"/>
  <c r="J57" i="6"/>
  <c r="L80" i="6"/>
  <c r="L98" i="6"/>
  <c r="L101" i="6"/>
  <c r="N143" i="6"/>
  <c r="N132" i="6"/>
  <c r="N142" i="6"/>
  <c r="N126" i="6"/>
  <c r="N130" i="6"/>
  <c r="N144" i="6"/>
  <c r="N128" i="6"/>
  <c r="L96" i="6"/>
  <c r="R33" i="6"/>
  <c r="N24" i="6"/>
  <c r="N38" i="6"/>
  <c r="N114" i="6"/>
  <c r="J53" i="6"/>
  <c r="L84" i="6"/>
  <c r="J56" i="6"/>
  <c r="L92" i="6"/>
  <c r="L87" i="6"/>
  <c r="J62" i="6"/>
  <c r="L85" i="6"/>
  <c r="L83" i="6"/>
  <c r="L93" i="6"/>
  <c r="N138" i="6"/>
  <c r="N129" i="6"/>
  <c r="N139" i="6"/>
  <c r="N123" i="6"/>
  <c r="N127" i="6"/>
  <c r="N141" i="6"/>
  <c r="N125" i="6"/>
  <c r="J50" i="6"/>
  <c r="N103" i="6"/>
  <c r="J47" i="6"/>
  <c r="R21" i="6"/>
  <c r="P36" i="6"/>
  <c r="J58" i="6"/>
  <c r="L89" i="6"/>
  <c r="J59" i="6"/>
  <c r="L94" i="6"/>
  <c r="J49" i="6"/>
  <c r="L99" i="6"/>
  <c r="L88" i="6"/>
  <c r="L91" i="6"/>
  <c r="L95" i="6"/>
  <c r="J60" i="6"/>
  <c r="N119" i="6"/>
  <c r="N124" i="6"/>
  <c r="N134" i="6"/>
  <c r="N118" i="6"/>
  <c r="N122" i="6"/>
  <c r="N136" i="6"/>
  <c r="N120" i="6"/>
  <c r="X8" i="8"/>
  <c r="X21" i="8"/>
  <c r="AB58" i="8"/>
  <c r="AB19" i="8"/>
  <c r="AB12" i="8"/>
  <c r="AB24" i="8"/>
  <c r="AB56" i="8"/>
  <c r="AB26" i="8"/>
  <c r="AB34" i="8"/>
  <c r="AB42" i="8"/>
  <c r="AB44" i="8"/>
  <c r="V24" i="8"/>
  <c r="V21" i="8"/>
  <c r="AB11" i="8"/>
  <c r="AB14" i="8"/>
  <c r="AB16" i="8"/>
  <c r="AB37" i="8"/>
  <c r="AB47" i="8"/>
  <c r="AB28" i="8"/>
  <c r="AB33" i="8"/>
  <c r="Z49" i="8"/>
  <c r="AB48" i="8"/>
  <c r="AB25" i="8"/>
  <c r="AB39" i="8"/>
  <c r="AB49" i="8"/>
  <c r="AB29" i="8"/>
  <c r="AB45" i="8"/>
  <c r="AB35" i="8"/>
  <c r="X37" i="8"/>
  <c r="X32" i="8"/>
  <c r="X35" i="8"/>
  <c r="X34" i="8"/>
  <c r="X40" i="8"/>
  <c r="X38" i="8"/>
  <c r="X33" i="8"/>
  <c r="X41" i="8"/>
  <c r="AB27" i="8"/>
  <c r="AB18" i="8"/>
  <c r="AB23" i="8"/>
  <c r="AB59" i="8"/>
  <c r="AB30" i="8"/>
  <c r="AB40" i="8"/>
  <c r="AB46" i="8"/>
  <c r="AB13" i="8"/>
  <c r="T106" i="5"/>
  <c r="T146" i="5"/>
  <c r="AH48" i="5"/>
  <c r="T108" i="5"/>
  <c r="P132" i="5"/>
  <c r="AH29" i="5"/>
  <c r="T123" i="5"/>
  <c r="P115" i="5"/>
  <c r="T149" i="5"/>
  <c r="J46" i="5"/>
  <c r="T80" i="5"/>
  <c r="T75" i="5"/>
  <c r="T58" i="5"/>
  <c r="R144" i="5"/>
  <c r="P59" i="5"/>
  <c r="AH59" i="5"/>
  <c r="T83" i="5"/>
  <c r="N71" i="5"/>
  <c r="P128" i="5"/>
  <c r="P138" i="5"/>
  <c r="AD43" i="5"/>
  <c r="AL13" i="5"/>
  <c r="P145" i="5"/>
  <c r="L47" i="5"/>
  <c r="L54" i="5"/>
  <c r="J10" i="5"/>
  <c r="R72" i="5"/>
  <c r="R58" i="5"/>
  <c r="R109" i="5"/>
  <c r="R123" i="5"/>
  <c r="R73" i="5"/>
  <c r="R94" i="5"/>
  <c r="R129" i="5"/>
  <c r="R138" i="5"/>
  <c r="N82" i="5"/>
  <c r="N91" i="5"/>
  <c r="N76" i="5"/>
  <c r="T117" i="5"/>
  <c r="T72" i="5"/>
  <c r="AD44" i="5"/>
  <c r="T138" i="5"/>
  <c r="T52" i="5"/>
  <c r="T95" i="5"/>
  <c r="T143" i="5"/>
  <c r="AJ56" i="5"/>
  <c r="AJ37" i="5"/>
  <c r="P87" i="5"/>
  <c r="P78" i="5"/>
  <c r="P143" i="5"/>
  <c r="P125" i="5"/>
  <c r="L53" i="5"/>
  <c r="N24" i="5"/>
  <c r="R131" i="5"/>
  <c r="R76" i="5"/>
  <c r="R84" i="5"/>
  <c r="R154" i="5"/>
  <c r="N50" i="5"/>
  <c r="N113" i="5"/>
  <c r="T92" i="5"/>
  <c r="AH50" i="5"/>
  <c r="AH43" i="5"/>
  <c r="T65" i="5"/>
  <c r="T121" i="5"/>
  <c r="T69" i="5"/>
  <c r="T132" i="5"/>
  <c r="R101" i="5"/>
  <c r="P56" i="5"/>
  <c r="P100" i="5"/>
  <c r="P106" i="5"/>
  <c r="L77" i="5"/>
  <c r="N73" i="5"/>
  <c r="R53" i="5"/>
  <c r="R83" i="5"/>
  <c r="R148" i="5"/>
  <c r="R107" i="5"/>
  <c r="N53" i="5"/>
  <c r="T142" i="5"/>
  <c r="T96" i="5"/>
  <c r="T73" i="5"/>
  <c r="AH55" i="5"/>
  <c r="AH39" i="5"/>
  <c r="T152" i="5"/>
  <c r="T105" i="5"/>
  <c r="T60" i="5"/>
  <c r="T89" i="5"/>
  <c r="T118" i="5"/>
  <c r="T131" i="5"/>
  <c r="P123" i="5"/>
  <c r="R63" i="5"/>
  <c r="AJ54" i="5"/>
  <c r="P69" i="5"/>
  <c r="P72" i="5"/>
  <c r="P94" i="5"/>
  <c r="P127" i="5"/>
  <c r="P70" i="5"/>
  <c r="P147" i="5"/>
  <c r="L50" i="5"/>
  <c r="L61" i="5"/>
  <c r="L72" i="5"/>
  <c r="N88" i="5"/>
  <c r="R49" i="5"/>
  <c r="R117" i="5"/>
  <c r="R69" i="5"/>
  <c r="R135" i="5"/>
  <c r="R139" i="5"/>
  <c r="R78" i="5"/>
  <c r="R100" i="5"/>
  <c r="R145" i="5"/>
  <c r="R146" i="5"/>
  <c r="N94" i="5"/>
  <c r="N70" i="5"/>
  <c r="N95" i="5"/>
  <c r="N56" i="5"/>
  <c r="N105" i="5"/>
  <c r="N115" i="5"/>
  <c r="N79" i="5"/>
  <c r="N101" i="5"/>
  <c r="N59" i="5"/>
  <c r="N107" i="5"/>
  <c r="T114" i="5"/>
  <c r="T88" i="5"/>
  <c r="T63" i="5"/>
  <c r="AH49" i="5"/>
  <c r="AD42" i="5"/>
  <c r="AD39" i="5"/>
  <c r="T120" i="5"/>
  <c r="AH44" i="5"/>
  <c r="AD30" i="5"/>
  <c r="T130" i="5"/>
  <c r="T55" i="5"/>
  <c r="T79" i="5"/>
  <c r="T99" i="5"/>
  <c r="T148" i="5"/>
  <c r="T154" i="5"/>
  <c r="R85" i="5"/>
  <c r="R52" i="5"/>
  <c r="AJ57" i="5"/>
  <c r="P99" i="5"/>
  <c r="P67" i="5"/>
  <c r="P84" i="5"/>
  <c r="P107" i="5"/>
  <c r="P152" i="5"/>
  <c r="P122" i="5"/>
  <c r="P137" i="5"/>
  <c r="L68" i="5"/>
  <c r="N14" i="5"/>
  <c r="R59" i="5"/>
  <c r="R61" i="5"/>
  <c r="R95" i="5"/>
  <c r="R108" i="5"/>
  <c r="R90" i="5"/>
  <c r="R115" i="5"/>
  <c r="R126" i="5"/>
  <c r="N65" i="5"/>
  <c r="N47" i="5"/>
  <c r="N85" i="5"/>
  <c r="N67" i="5"/>
  <c r="N110" i="5"/>
  <c r="AL14" i="5"/>
  <c r="N114" i="5"/>
  <c r="N109" i="5"/>
  <c r="N103" i="5"/>
  <c r="N60" i="5"/>
  <c r="N55" i="5"/>
  <c r="N93" i="5"/>
  <c r="N83" i="5"/>
  <c r="N51" i="5"/>
  <c r="N90" i="5"/>
  <c r="R142" i="5"/>
  <c r="R122" i="5"/>
  <c r="R136" i="5"/>
  <c r="R111" i="5"/>
  <c r="R98" i="5"/>
  <c r="R86" i="5"/>
  <c r="R125" i="5"/>
  <c r="R104" i="5"/>
  <c r="R128" i="5"/>
  <c r="R87" i="5"/>
  <c r="R64" i="5"/>
  <c r="R106" i="5"/>
  <c r="R57" i="5"/>
  <c r="R48" i="5"/>
  <c r="AH58" i="5"/>
  <c r="N66" i="5"/>
  <c r="R110" i="5"/>
  <c r="J24" i="5"/>
  <c r="L65" i="5"/>
  <c r="L74" i="5"/>
  <c r="L58" i="5"/>
  <c r="L63" i="5"/>
  <c r="L48" i="5"/>
  <c r="P153" i="5"/>
  <c r="P129" i="5"/>
  <c r="P140" i="5"/>
  <c r="P114" i="5"/>
  <c r="P62" i="5"/>
  <c r="P150" i="5"/>
  <c r="P120" i="5"/>
  <c r="P102" i="5"/>
  <c r="P92" i="5"/>
  <c r="P82" i="5"/>
  <c r="P139" i="5"/>
  <c r="P60" i="5"/>
  <c r="P142" i="5"/>
  <c r="P91" i="5"/>
  <c r="P64" i="5"/>
  <c r="AJ41" i="5"/>
  <c r="AJ46" i="5"/>
  <c r="AJ38" i="5"/>
  <c r="P54" i="5"/>
  <c r="N69" i="5"/>
  <c r="R93" i="5"/>
  <c r="P130" i="5"/>
  <c r="T147" i="5"/>
  <c r="T127" i="5"/>
  <c r="T141" i="5"/>
  <c r="T112" i="5"/>
  <c r="T97" i="5"/>
  <c r="T87" i="5"/>
  <c r="T76" i="5"/>
  <c r="T59" i="5"/>
  <c r="T54" i="5"/>
  <c r="T153" i="5"/>
  <c r="T128" i="5"/>
  <c r="T71" i="5"/>
  <c r="AH45" i="5"/>
  <c r="T111" i="5"/>
  <c r="Z7" i="5"/>
  <c r="N111" i="5"/>
  <c r="N106" i="5"/>
  <c r="N75" i="5"/>
  <c r="N57" i="5"/>
  <c r="N52" i="5"/>
  <c r="N99" i="5"/>
  <c r="N87" i="5"/>
  <c r="N77" i="5"/>
  <c r="N49" i="5"/>
  <c r="N98" i="5"/>
  <c r="N78" i="5"/>
  <c r="R130" i="5"/>
  <c r="R152" i="5"/>
  <c r="R127" i="5"/>
  <c r="R102" i="5"/>
  <c r="R92" i="5"/>
  <c r="R82" i="5"/>
  <c r="R65" i="5"/>
  <c r="R141" i="5"/>
  <c r="R116" i="5"/>
  <c r="R153" i="5"/>
  <c r="R99" i="5"/>
  <c r="R79" i="5"/>
  <c r="R46" i="5"/>
  <c r="R124" i="5"/>
  <c r="R71" i="5"/>
  <c r="R50" i="5"/>
  <c r="J47" i="5"/>
  <c r="N80" i="5"/>
  <c r="J12" i="5"/>
  <c r="L73" i="5"/>
  <c r="L76" i="5"/>
  <c r="L51" i="5"/>
  <c r="P141" i="5"/>
  <c r="P121" i="5"/>
  <c r="P124" i="5"/>
  <c r="P71" i="5"/>
  <c r="P134" i="5"/>
  <c r="P111" i="5"/>
  <c r="P98" i="5"/>
  <c r="P86" i="5"/>
  <c r="P73" i="5"/>
  <c r="P112" i="5"/>
  <c r="P109" i="5"/>
  <c r="P83" i="5"/>
  <c r="P46" i="5"/>
  <c r="AJ58" i="5"/>
  <c r="AJ33" i="5"/>
  <c r="P50" i="5"/>
  <c r="R60" i="5"/>
  <c r="P75" i="5"/>
  <c r="P116" i="5"/>
  <c r="R151" i="5"/>
  <c r="T139" i="5"/>
  <c r="T150" i="5"/>
  <c r="T125" i="5"/>
  <c r="T104" i="5"/>
  <c r="T91" i="5"/>
  <c r="T81" i="5"/>
  <c r="T68" i="5"/>
  <c r="T56" i="5"/>
  <c r="T144" i="5"/>
  <c r="T109" i="5"/>
  <c r="AD35" i="5"/>
  <c r="AH42" i="5"/>
  <c r="V22" i="6"/>
  <c r="V21" i="6"/>
  <c r="V23" i="6"/>
  <c r="V25" i="6"/>
  <c r="V24" i="6"/>
  <c r="X33" i="6"/>
  <c r="X38" i="6"/>
  <c r="X36" i="6"/>
  <c r="X39" i="6"/>
  <c r="X32" i="6"/>
  <c r="X35" i="6"/>
  <c r="X34" i="6"/>
  <c r="X37" i="6"/>
  <c r="N95" i="6"/>
  <c r="N21" i="6"/>
  <c r="R37" i="6"/>
  <c r="N56" i="6"/>
  <c r="N16" i="6"/>
  <c r="P50" i="6"/>
  <c r="P106" i="6"/>
  <c r="P51" i="6"/>
  <c r="P111" i="6"/>
  <c r="AB58" i="6"/>
  <c r="P44" i="6"/>
  <c r="AB20" i="6"/>
  <c r="AB44" i="6"/>
  <c r="AB26" i="6"/>
  <c r="AB40" i="6"/>
  <c r="V17" i="8"/>
  <c r="V19" i="8"/>
  <c r="V11" i="8"/>
  <c r="V15" i="8"/>
  <c r="V10" i="8"/>
  <c r="V16" i="8"/>
  <c r="V9" i="8"/>
  <c r="V6" i="8"/>
  <c r="V8" i="8"/>
  <c r="N81" i="6"/>
  <c r="R44" i="6"/>
  <c r="N31" i="6"/>
  <c r="J15" i="6"/>
  <c r="N90" i="6"/>
  <c r="N68" i="6"/>
  <c r="J44" i="6"/>
  <c r="N34" i="6"/>
  <c r="J16" i="6"/>
  <c r="N85" i="6"/>
  <c r="N48" i="6"/>
  <c r="N32" i="6"/>
  <c r="R25" i="6"/>
  <c r="N39" i="6"/>
  <c r="N88" i="6"/>
  <c r="N109" i="6"/>
  <c r="P110" i="6"/>
  <c r="L15" i="6"/>
  <c r="P66" i="6"/>
  <c r="AB56" i="6"/>
  <c r="AB28" i="6"/>
  <c r="AB57" i="6"/>
  <c r="AB35" i="6"/>
  <c r="AB29" i="6"/>
  <c r="P28" i="6"/>
  <c r="P64" i="6"/>
  <c r="P148" i="6"/>
  <c r="P52" i="6"/>
  <c r="P98" i="6"/>
  <c r="P34" i="6"/>
  <c r="P96" i="6"/>
  <c r="P22" i="6"/>
  <c r="P77" i="6"/>
  <c r="P115" i="6"/>
  <c r="P146" i="6"/>
  <c r="P131" i="6"/>
  <c r="L31" i="6"/>
  <c r="L12" i="6"/>
  <c r="L66" i="6"/>
  <c r="L20" i="6"/>
  <c r="AD21" i="6"/>
  <c r="P33" i="6"/>
  <c r="P19" i="6"/>
  <c r="P70" i="6"/>
  <c r="P134" i="6"/>
  <c r="P129" i="6"/>
  <c r="P147" i="6"/>
  <c r="L61" i="6"/>
  <c r="L55" i="6"/>
  <c r="N76" i="6"/>
  <c r="N28" i="6"/>
  <c r="J14" i="6"/>
  <c r="N84" i="6"/>
  <c r="N57" i="6"/>
  <c r="J41" i="6"/>
  <c r="J30" i="6"/>
  <c r="J25" i="6"/>
  <c r="N104" i="6"/>
  <c r="N70" i="6"/>
  <c r="R45" i="6"/>
  <c r="R31" i="6"/>
  <c r="R27" i="6"/>
  <c r="N43" i="6"/>
  <c r="N89" i="6"/>
  <c r="N110" i="6"/>
  <c r="P82" i="6"/>
  <c r="AB51" i="6"/>
  <c r="AB9" i="6"/>
  <c r="AB32" i="6"/>
  <c r="AB10" i="6"/>
  <c r="AB42" i="6"/>
  <c r="P40" i="6"/>
  <c r="P67" i="6"/>
  <c r="P25" i="6"/>
  <c r="P56" i="6"/>
  <c r="P99" i="6"/>
  <c r="P57" i="6"/>
  <c r="P113" i="6"/>
  <c r="P23" i="6"/>
  <c r="P86" i="6"/>
  <c r="P104" i="6"/>
  <c r="P150" i="6"/>
  <c r="P139" i="6"/>
  <c r="L39" i="6"/>
  <c r="L16" i="6"/>
  <c r="L25" i="6"/>
  <c r="L23" i="6"/>
  <c r="P80" i="6"/>
  <c r="P102" i="6"/>
  <c r="L58" i="6"/>
  <c r="N102" i="6"/>
  <c r="N58" i="6"/>
  <c r="N36" i="6"/>
  <c r="N23" i="6"/>
  <c r="R13" i="6"/>
  <c r="N80" i="6"/>
  <c r="N49" i="6"/>
  <c r="J38" i="6"/>
  <c r="R24" i="6"/>
  <c r="J43" i="6"/>
  <c r="N98" i="6"/>
  <c r="N65" i="6"/>
  <c r="R16" i="6"/>
  <c r="N26" i="6"/>
  <c r="N66" i="6"/>
  <c r="N105" i="6"/>
  <c r="N113" i="6"/>
  <c r="L52" i="6"/>
  <c r="AB37" i="6"/>
  <c r="AB18" i="6"/>
  <c r="AB41" i="6"/>
  <c r="AB25" i="6"/>
  <c r="AB54" i="6"/>
  <c r="L38" i="6"/>
  <c r="P47" i="6"/>
  <c r="P100" i="6"/>
  <c r="P32" i="6"/>
  <c r="P72" i="6"/>
  <c r="P124" i="6"/>
  <c r="P73" i="6"/>
  <c r="P116" i="6"/>
  <c r="P61" i="6"/>
  <c r="P101" i="6"/>
  <c r="P118" i="6"/>
  <c r="P123" i="6"/>
  <c r="P145" i="6"/>
  <c r="L42" i="6"/>
  <c r="L43" i="6"/>
  <c r="L44" i="6"/>
  <c r="AD22" i="6"/>
  <c r="L67" i="6"/>
  <c r="L29" i="6"/>
  <c r="V17" i="6"/>
  <c r="L32" i="6"/>
  <c r="L74" i="6"/>
  <c r="L64" i="6"/>
  <c r="V20" i="6"/>
  <c r="AD14" i="6"/>
  <c r="P120" i="6"/>
  <c r="P53" i="6"/>
  <c r="P91" i="6"/>
  <c r="P41" i="6"/>
  <c r="P85" i="6"/>
  <c r="P112" i="6"/>
  <c r="P130" i="6"/>
  <c r="P121" i="6"/>
  <c r="P137" i="6"/>
  <c r="P153" i="6"/>
  <c r="L57" i="6"/>
  <c r="L40" i="6"/>
  <c r="L51" i="6"/>
  <c r="L19" i="6"/>
  <c r="L63" i="6"/>
  <c r="V7" i="6"/>
  <c r="AD11" i="6"/>
  <c r="N101" i="6"/>
  <c r="N64" i="6"/>
  <c r="N54" i="6"/>
  <c r="J42" i="6"/>
  <c r="R38" i="6"/>
  <c r="J35" i="6"/>
  <c r="R32" i="6"/>
  <c r="R30" i="6"/>
  <c r="R26" i="6"/>
  <c r="N19" i="6"/>
  <c r="N83" i="6"/>
  <c r="N73" i="6"/>
  <c r="N63" i="6"/>
  <c r="R40" i="6"/>
  <c r="N35" i="6"/>
  <c r="J33" i="6"/>
  <c r="N29" i="6"/>
  <c r="J9" i="6"/>
  <c r="J27" i="6"/>
  <c r="R19" i="6"/>
  <c r="N92" i="6"/>
  <c r="N78" i="6"/>
  <c r="N60" i="6"/>
  <c r="N52" i="6"/>
  <c r="N44" i="6"/>
  <c r="N41" i="6"/>
  <c r="R36" i="6"/>
  <c r="N30" i="6"/>
  <c r="R22" i="6"/>
  <c r="R39" i="6"/>
  <c r="N25" i="6"/>
  <c r="N45" i="6"/>
  <c r="N96" i="6"/>
  <c r="N107" i="6"/>
  <c r="N111" i="6"/>
  <c r="N115" i="6"/>
  <c r="L70" i="6"/>
  <c r="P39" i="6"/>
  <c r="AB13" i="6"/>
  <c r="P95" i="6"/>
  <c r="L48" i="6"/>
  <c r="AB48" i="6"/>
  <c r="AB12" i="6"/>
  <c r="AB22" i="6"/>
  <c r="AB49" i="6"/>
  <c r="AB17" i="6"/>
  <c r="AB45" i="6"/>
  <c r="AB11" i="6"/>
  <c r="AB43" i="6"/>
  <c r="P35" i="6"/>
  <c r="P43" i="6"/>
  <c r="P55" i="6"/>
  <c r="P114" i="6"/>
  <c r="P26" i="6"/>
  <c r="P46" i="6"/>
  <c r="P60" i="6"/>
  <c r="P78" i="6"/>
  <c r="P105" i="6"/>
  <c r="P144" i="6"/>
  <c r="P38" i="6"/>
  <c r="P63" i="6"/>
  <c r="P84" i="6"/>
  <c r="P97" i="6"/>
  <c r="P140" i="6"/>
  <c r="P20" i="6"/>
  <c r="P29" i="6"/>
  <c r="P62" i="6"/>
  <c r="P79" i="6"/>
  <c r="P93" i="6"/>
  <c r="P103" i="6"/>
  <c r="P132" i="6"/>
  <c r="P122" i="6"/>
  <c r="P138" i="6"/>
  <c r="P117" i="6"/>
  <c r="P125" i="6"/>
  <c r="P133" i="6"/>
  <c r="P141" i="6"/>
  <c r="P149" i="6"/>
  <c r="L35" i="6"/>
  <c r="L49" i="6"/>
  <c r="L68" i="6"/>
  <c r="L27" i="6"/>
  <c r="L50" i="6"/>
  <c r="L69" i="6"/>
  <c r="L26" i="6"/>
  <c r="L45" i="6"/>
  <c r="L59" i="6"/>
  <c r="L77" i="6"/>
  <c r="L21" i="6"/>
  <c r="L37" i="6"/>
  <c r="L71" i="6"/>
  <c r="AD10" i="6"/>
  <c r="V18" i="6"/>
  <c r="AD12" i="6"/>
  <c r="AD24" i="6"/>
  <c r="AD19" i="6"/>
  <c r="Z41" i="6"/>
  <c r="Z37" i="6"/>
  <c r="Z27" i="6"/>
  <c r="Z25" i="6"/>
  <c r="Z23" i="6"/>
  <c r="Z22" i="6"/>
  <c r="Z21" i="6"/>
  <c r="Z20" i="6"/>
  <c r="Z19" i="6"/>
  <c r="Z43" i="6"/>
  <c r="Z40" i="6"/>
  <c r="Z29" i="6"/>
  <c r="Z16" i="6"/>
  <c r="Z13" i="6"/>
  <c r="Z45" i="6"/>
  <c r="Z42" i="6"/>
  <c r="Z39" i="6"/>
  <c r="Z36" i="6"/>
  <c r="Z35" i="6"/>
  <c r="Z30" i="6"/>
  <c r="Z26" i="6"/>
  <c r="Z11" i="6"/>
  <c r="Z46" i="6"/>
  <c r="Z34" i="6"/>
  <c r="Z33" i="6"/>
  <c r="Z32" i="6"/>
  <c r="Z24" i="6"/>
  <c r="Z15" i="6"/>
  <c r="Z14" i="6"/>
  <c r="Z10" i="6"/>
  <c r="J22" i="6"/>
  <c r="J20" i="6"/>
  <c r="J18" i="6"/>
  <c r="J13" i="6"/>
  <c r="J10" i="6"/>
  <c r="J40" i="6"/>
  <c r="J37" i="6"/>
  <c r="R28" i="6"/>
  <c r="N87" i="6"/>
  <c r="N59" i="6"/>
  <c r="N40" i="6"/>
  <c r="R35" i="6"/>
  <c r="R34" i="6"/>
  <c r="N22" i="6"/>
  <c r="N18" i="6"/>
  <c r="R17" i="6"/>
  <c r="J12" i="6"/>
  <c r="R10" i="6"/>
  <c r="N100" i="6"/>
  <c r="N72" i="6"/>
  <c r="N69" i="6"/>
  <c r="N55" i="6"/>
  <c r="R42" i="6"/>
  <c r="N37" i="6"/>
  <c r="J23" i="6"/>
  <c r="R20" i="6"/>
  <c r="J19" i="6"/>
  <c r="L14" i="6"/>
  <c r="L13" i="6"/>
  <c r="N99" i="6"/>
  <c r="N94" i="6"/>
  <c r="P89" i="6"/>
  <c r="P71" i="6"/>
  <c r="L60" i="6"/>
  <c r="P58" i="6"/>
  <c r="N51" i="6"/>
  <c r="AB47" i="6"/>
  <c r="L46" i="6"/>
  <c r="P42" i="6"/>
  <c r="J36" i="6"/>
  <c r="L34" i="6"/>
  <c r="L33" i="6"/>
  <c r="P31" i="6"/>
  <c r="L24" i="6"/>
  <c r="N20" i="6"/>
  <c r="L17" i="6"/>
  <c r="V15" i="6"/>
  <c r="V14" i="6"/>
  <c r="V12" i="6"/>
  <c r="N93" i="6"/>
  <c r="P88" i="6"/>
  <c r="P83" i="6"/>
  <c r="P76" i="6"/>
  <c r="L65" i="6"/>
  <c r="N62" i="6"/>
  <c r="AB59" i="6"/>
  <c r="L56" i="6"/>
  <c r="P54" i="6"/>
  <c r="N47" i="6"/>
  <c r="J31" i="6"/>
  <c r="R29" i="6"/>
  <c r="J28" i="6"/>
  <c r="J21" i="6"/>
  <c r="AB19" i="6"/>
  <c r="R18" i="6"/>
  <c r="AD17" i="6"/>
  <c r="R15" i="6"/>
  <c r="V13" i="6"/>
  <c r="R12" i="6"/>
  <c r="V9" i="6"/>
  <c r="AD13" i="6"/>
  <c r="AD15" i="6"/>
  <c r="AD18" i="6"/>
  <c r="N82" i="6"/>
  <c r="N71" i="6"/>
  <c r="N61" i="6"/>
  <c r="R41" i="6"/>
  <c r="J34" i="6"/>
  <c r="J29" i="6"/>
  <c r="J24" i="6"/>
  <c r="J17" i="6"/>
  <c r="R14" i="6"/>
  <c r="N53" i="6"/>
  <c r="J46" i="6"/>
  <c r="N42" i="6"/>
  <c r="J32" i="6"/>
  <c r="J26" i="6"/>
  <c r="J11" i="6"/>
  <c r="J39" i="6"/>
  <c r="N17" i="6"/>
  <c r="N91" i="6"/>
  <c r="N77" i="6"/>
  <c r="X29" i="6"/>
  <c r="X16" i="6"/>
  <c r="X11" i="6"/>
  <c r="X28" i="6"/>
  <c r="X27" i="6"/>
  <c r="X22" i="6"/>
  <c r="X20" i="6"/>
  <c r="X18" i="6"/>
  <c r="X15" i="6"/>
  <c r="X12" i="6"/>
  <c r="X9" i="6"/>
  <c r="X7" i="6"/>
  <c r="X31" i="6"/>
  <c r="X14" i="6"/>
  <c r="X13" i="6"/>
  <c r="X23" i="6"/>
  <c r="X19" i="6"/>
  <c r="X30" i="6"/>
  <c r="X25" i="6"/>
  <c r="X24" i="6"/>
  <c r="X21" i="6"/>
  <c r="X26" i="6"/>
  <c r="X17" i="6"/>
  <c r="X10" i="6"/>
  <c r="X8" i="6"/>
  <c r="N33" i="6"/>
  <c r="R11" i="6"/>
  <c r="R23" i="6"/>
  <c r="R43" i="6"/>
  <c r="N27" i="6"/>
  <c r="N46" i="6"/>
  <c r="N75" i="6"/>
  <c r="N97" i="6"/>
  <c r="N108" i="6"/>
  <c r="N112" i="6"/>
  <c r="N116" i="6"/>
  <c r="AD16" i="6"/>
  <c r="V8" i="6"/>
  <c r="L75" i="6"/>
  <c r="AB31" i="6"/>
  <c r="AB15" i="6"/>
  <c r="AB27" i="6"/>
  <c r="AB38" i="6"/>
  <c r="AB24" i="6"/>
  <c r="AB34" i="6"/>
  <c r="AB16" i="6"/>
  <c r="AB46" i="6"/>
  <c r="P27" i="6"/>
  <c r="P45" i="6"/>
  <c r="P59" i="6"/>
  <c r="P87" i="6"/>
  <c r="P128" i="6"/>
  <c r="P30" i="6"/>
  <c r="P48" i="6"/>
  <c r="P65" i="6"/>
  <c r="P92" i="6"/>
  <c r="P108" i="6"/>
  <c r="P24" i="6"/>
  <c r="P49" i="6"/>
  <c r="P68" i="6"/>
  <c r="P90" i="6"/>
  <c r="P109" i="6"/>
  <c r="P152" i="6"/>
  <c r="P21" i="6"/>
  <c r="P37" i="6"/>
  <c r="P69" i="6"/>
  <c r="P81" i="6"/>
  <c r="P94" i="6"/>
  <c r="P107" i="6"/>
  <c r="P136" i="6"/>
  <c r="P126" i="6"/>
  <c r="P142" i="6"/>
  <c r="P119" i="6"/>
  <c r="P127" i="6"/>
  <c r="P135" i="6"/>
  <c r="P143" i="6"/>
  <c r="P151" i="6"/>
  <c r="L36" i="6"/>
  <c r="L53" i="6"/>
  <c r="L73" i="6"/>
  <c r="L28" i="6"/>
  <c r="L54" i="6"/>
  <c r="L76" i="6"/>
  <c r="L30" i="6"/>
  <c r="L47" i="6"/>
  <c r="L62" i="6"/>
  <c r="L18" i="6"/>
  <c r="L22" i="6"/>
  <c r="L41" i="6"/>
  <c r="L72" i="6"/>
  <c r="AD7" i="6"/>
  <c r="V11" i="6"/>
  <c r="AD8" i="6"/>
  <c r="AD9" i="6"/>
  <c r="AD20" i="6"/>
  <c r="AD25" i="6"/>
  <c r="AF56" i="5"/>
  <c r="AF52" i="5"/>
  <c r="AH37" i="5"/>
  <c r="AF43" i="5"/>
  <c r="AF31" i="5"/>
  <c r="T110" i="5"/>
  <c r="T98" i="5"/>
  <c r="T90" i="5"/>
  <c r="T82" i="5"/>
  <c r="T67" i="5"/>
  <c r="AF58" i="5"/>
  <c r="AH57" i="5"/>
  <c r="AF49" i="5"/>
  <c r="T46" i="5"/>
  <c r="AD40" i="5"/>
  <c r="AH35" i="5"/>
  <c r="AH34" i="5"/>
  <c r="AD31" i="5"/>
  <c r="AF30" i="5"/>
  <c r="AJ28" i="5"/>
  <c r="AH27" i="5"/>
  <c r="AH26" i="5"/>
  <c r="AJ24" i="5"/>
  <c r="AF24" i="5"/>
  <c r="AB24" i="5"/>
  <c r="AH17" i="5"/>
  <c r="AD17" i="5"/>
  <c r="P17" i="5"/>
  <c r="L17" i="5"/>
  <c r="AF15" i="5"/>
  <c r="AB15" i="5"/>
  <c r="V15" i="5"/>
  <c r="L15" i="5"/>
  <c r="AH14" i="5"/>
  <c r="AJ13" i="5"/>
  <c r="AF13" i="5"/>
  <c r="V13" i="5"/>
  <c r="L13" i="5"/>
  <c r="AB12" i="5"/>
  <c r="V12" i="5"/>
  <c r="AF10" i="5"/>
  <c r="V10" i="5"/>
  <c r="AD8" i="5"/>
  <c r="P151" i="5"/>
  <c r="P144" i="5"/>
  <c r="T136" i="5"/>
  <c r="T129" i="5"/>
  <c r="T122" i="5"/>
  <c r="T115" i="5"/>
  <c r="P105" i="5"/>
  <c r="P101" i="5"/>
  <c r="P93" i="5"/>
  <c r="P85" i="5"/>
  <c r="P77" i="5"/>
  <c r="L71" i="5"/>
  <c r="L69" i="5"/>
  <c r="T64" i="5"/>
  <c r="L62" i="5"/>
  <c r="AF57" i="5"/>
  <c r="AH56" i="5"/>
  <c r="AJ55" i="5"/>
  <c r="L55" i="5"/>
  <c r="P53" i="5"/>
  <c r="T51" i="5"/>
  <c r="AJ50" i="5"/>
  <c r="T49" i="5"/>
  <c r="AJ48" i="5"/>
  <c r="T47" i="5"/>
  <c r="AH41" i="5"/>
  <c r="AF36" i="5"/>
  <c r="AF35" i="5"/>
  <c r="AH33" i="5"/>
  <c r="AH32" i="5"/>
  <c r="AB31" i="5"/>
  <c r="AJ29" i="5"/>
  <c r="AB29" i="5"/>
  <c r="AH28" i="5"/>
  <c r="AB25" i="5"/>
  <c r="T25" i="5"/>
  <c r="P25" i="5"/>
  <c r="L25" i="5"/>
  <c r="AJ23" i="5"/>
  <c r="AF23" i="5"/>
  <c r="R23" i="5"/>
  <c r="N23" i="5"/>
  <c r="J23" i="5"/>
  <c r="AF22" i="5"/>
  <c r="AB22" i="5"/>
  <c r="R22" i="5"/>
  <c r="N22" i="5"/>
  <c r="J22" i="5"/>
  <c r="AF21" i="5"/>
  <c r="R21" i="5"/>
  <c r="N21" i="5"/>
  <c r="P148" i="5"/>
  <c r="T133" i="5"/>
  <c r="R119" i="5"/>
  <c r="P108" i="5"/>
  <c r="T94" i="5"/>
  <c r="R89" i="5"/>
  <c r="T78" i="5"/>
  <c r="L67" i="5"/>
  <c r="N64" i="5"/>
  <c r="P61" i="5"/>
  <c r="AH53" i="5"/>
  <c r="L52" i="5"/>
  <c r="P49" i="5"/>
  <c r="AH46" i="5"/>
  <c r="AF45" i="5"/>
  <c r="AD38" i="5"/>
  <c r="AF33" i="5"/>
  <c r="AH31" i="5"/>
  <c r="AD27" i="5"/>
  <c r="AJ26" i="5"/>
  <c r="AH25" i="5"/>
  <c r="V25" i="5"/>
  <c r="N25" i="5"/>
  <c r="P24" i="5"/>
  <c r="AH23" i="5"/>
  <c r="V23" i="5"/>
  <c r="L23" i="5"/>
  <c r="AH22" i="5"/>
  <c r="V22" i="5"/>
  <c r="L22" i="5"/>
  <c r="AH21" i="5"/>
  <c r="V21" i="5"/>
  <c r="L21" i="5"/>
  <c r="AJ20" i="5"/>
  <c r="Z20" i="5"/>
  <c r="N20" i="5"/>
  <c r="AH19" i="5"/>
  <c r="L19" i="5"/>
  <c r="AJ18" i="5"/>
  <c r="N18" i="5"/>
  <c r="V17" i="5"/>
  <c r="P16" i="5"/>
  <c r="Z15" i="5"/>
  <c r="N13" i="5"/>
  <c r="Z12" i="5"/>
  <c r="AH11" i="5"/>
  <c r="V11" i="5"/>
  <c r="AD10" i="5"/>
  <c r="J8" i="5"/>
  <c r="R147" i="5"/>
  <c r="R133" i="5"/>
  <c r="P119" i="5"/>
  <c r="T107" i="5"/>
  <c r="N100" i="5"/>
  <c r="P89" i="5"/>
  <c r="N84" i="5"/>
  <c r="L70" i="5"/>
  <c r="N61" i="5"/>
  <c r="L59" i="5"/>
  <c r="P57" i="5"/>
  <c r="R55" i="5"/>
  <c r="AF53" i="5"/>
  <c r="AJ51" i="5"/>
  <c r="T50" i="5"/>
  <c r="AF46" i="5"/>
  <c r="AF44" i="5"/>
  <c r="AJ43" i="5"/>
  <c r="AH40" i="5"/>
  <c r="AD33" i="5"/>
  <c r="J21" i="5"/>
  <c r="AD20" i="5"/>
  <c r="V20" i="5"/>
  <c r="AL19" i="5"/>
  <c r="P19" i="5"/>
  <c r="J19" i="5"/>
  <c r="AD18" i="5"/>
  <c r="V18" i="5"/>
  <c r="AB17" i="5"/>
  <c r="AF16" i="5"/>
  <c r="Z16" i="5"/>
  <c r="J16" i="5"/>
  <c r="AD15" i="5"/>
  <c r="L14" i="5"/>
  <c r="AD12" i="5"/>
  <c r="L11" i="5"/>
  <c r="V9" i="5"/>
  <c r="AB8" i="5"/>
  <c r="T140" i="5"/>
  <c r="T126" i="5"/>
  <c r="R113" i="5"/>
  <c r="T102" i="5"/>
  <c r="R97" i="5"/>
  <c r="T86" i="5"/>
  <c r="R81" i="5"/>
  <c r="N72" i="5"/>
  <c r="T62" i="5"/>
  <c r="L60" i="5"/>
  <c r="P58" i="5"/>
  <c r="R56" i="5"/>
  <c r="AF54" i="5"/>
  <c r="AJ52" i="5"/>
  <c r="P51" i="5"/>
  <c r="AF48" i="5"/>
  <c r="P47" i="5"/>
  <c r="AJ30" i="5"/>
  <c r="AF28" i="5"/>
  <c r="AF26" i="5"/>
  <c r="AL25" i="5"/>
  <c r="R25" i="5"/>
  <c r="J25" i="5"/>
  <c r="AH24" i="5"/>
  <c r="V24" i="5"/>
  <c r="L24" i="5"/>
  <c r="AL23" i="5"/>
  <c r="P23" i="5"/>
  <c r="AD22" i="5"/>
  <c r="P22" i="5"/>
  <c r="AL21" i="5"/>
  <c r="AD21" i="5"/>
  <c r="P21" i="5"/>
  <c r="AH20" i="5"/>
  <c r="L20" i="5"/>
  <c r="AJ19" i="5"/>
  <c r="N19" i="5"/>
  <c r="AH18" i="5"/>
  <c r="L18" i="5"/>
  <c r="AF17" i="5"/>
  <c r="J17" i="5"/>
  <c r="AJ16" i="5"/>
  <c r="N16" i="5"/>
  <c r="AH15" i="5"/>
  <c r="J15" i="5"/>
  <c r="V14" i="5"/>
  <c r="AH12" i="5"/>
  <c r="AF11" i="5"/>
  <c r="L10" i="5"/>
  <c r="AB9" i="5"/>
  <c r="AL8" i="5"/>
  <c r="AL6" i="5"/>
  <c r="R140" i="5"/>
  <c r="P126" i="5"/>
  <c r="P113" i="5"/>
  <c r="P97" i="5"/>
  <c r="N92" i="5"/>
  <c r="P81" i="5"/>
  <c r="P76" i="5"/>
  <c r="P68" i="5"/>
  <c r="P65" i="5"/>
  <c r="R62" i="5"/>
  <c r="AH52" i="5"/>
  <c r="T48" i="5"/>
  <c r="N46" i="5"/>
  <c r="AH38" i="5"/>
  <c r="AJ35" i="5"/>
  <c r="AH30" i="5"/>
  <c r="AF29" i="5"/>
  <c r="AF20" i="5"/>
  <c r="P20" i="5"/>
  <c r="J20" i="5"/>
  <c r="AD19" i="5"/>
  <c r="V19" i="5"/>
  <c r="AL18" i="5"/>
  <c r="AF18" i="5"/>
  <c r="P18" i="5"/>
  <c r="J18" i="5"/>
  <c r="AJ17" i="5"/>
  <c r="N17" i="5"/>
  <c r="AH16" i="5"/>
  <c r="V16" i="5"/>
  <c r="L16" i="5"/>
  <c r="AL15" i="5"/>
  <c r="N15" i="5"/>
  <c r="AH13" i="5"/>
  <c r="J13" i="5"/>
  <c r="L12" i="5"/>
  <c r="AD11" i="5"/>
  <c r="J11" i="5"/>
  <c r="Z10" i="5"/>
  <c r="J9" i="5"/>
  <c r="AL17" i="5"/>
  <c r="T124" i="5"/>
  <c r="T100" i="5"/>
  <c r="T84" i="5"/>
  <c r="T66" i="5"/>
  <c r="AH51" i="5"/>
  <c r="AH47" i="5"/>
  <c r="AD29" i="5"/>
  <c r="T145" i="5"/>
  <c r="T103" i="5"/>
  <c r="AH54" i="5"/>
  <c r="AD41" i="5"/>
  <c r="AH36" i="5"/>
  <c r="T70" i="5"/>
  <c r="T113" i="5"/>
  <c r="T137" i="5"/>
  <c r="T53" i="5"/>
  <c r="T57" i="5"/>
  <c r="T61" i="5"/>
  <c r="T77" i="5"/>
  <c r="T85" i="5"/>
  <c r="T93" i="5"/>
  <c r="T101" i="5"/>
  <c r="T116" i="5"/>
  <c r="T134" i="5"/>
  <c r="T119" i="5"/>
  <c r="T135" i="5"/>
  <c r="T151" i="5"/>
  <c r="R137" i="5"/>
  <c r="R105" i="5"/>
  <c r="R77" i="5"/>
  <c r="P66" i="5"/>
  <c r="L56" i="5"/>
  <c r="P48" i="5"/>
  <c r="AJ42" i="5"/>
  <c r="AJ44" i="5"/>
  <c r="AD46" i="5"/>
  <c r="P55" i="5"/>
  <c r="P79" i="5"/>
  <c r="P95" i="5"/>
  <c r="P135" i="5"/>
  <c r="P52" i="5"/>
  <c r="P104" i="5"/>
  <c r="P146" i="5"/>
  <c r="P80" i="5"/>
  <c r="P88" i="5"/>
  <c r="P96" i="5"/>
  <c r="P103" i="5"/>
  <c r="P118" i="5"/>
  <c r="P136" i="5"/>
  <c r="P63" i="5"/>
  <c r="P110" i="5"/>
  <c r="P131" i="5"/>
  <c r="P117" i="5"/>
  <c r="P133" i="5"/>
  <c r="P149" i="5"/>
  <c r="L49" i="5"/>
  <c r="L57" i="5"/>
  <c r="L46" i="5"/>
  <c r="L66" i="5"/>
  <c r="L75" i="5"/>
  <c r="L64" i="5"/>
  <c r="R24" i="5"/>
  <c r="J14" i="5"/>
  <c r="N96" i="5"/>
  <c r="R67" i="5"/>
  <c r="R47" i="5"/>
  <c r="R51" i="5"/>
  <c r="R68" i="5"/>
  <c r="R114" i="5"/>
  <c r="R149" i="5"/>
  <c r="R54" i="5"/>
  <c r="R70" i="5"/>
  <c r="R91" i="5"/>
  <c r="R121" i="5"/>
  <c r="R75" i="5"/>
  <c r="R112" i="5"/>
  <c r="R132" i="5"/>
  <c r="R66" i="5"/>
  <c r="R80" i="5"/>
  <c r="R88" i="5"/>
  <c r="R96" i="5"/>
  <c r="R103" i="5"/>
  <c r="R120" i="5"/>
  <c r="R143" i="5"/>
  <c r="R118" i="5"/>
  <c r="R134" i="5"/>
  <c r="R150" i="5"/>
  <c r="N62" i="5"/>
  <c r="N86" i="5"/>
  <c r="N102" i="5"/>
  <c r="N48" i="5"/>
  <c r="N63" i="5"/>
  <c r="N81" i="5"/>
  <c r="N89" i="5"/>
  <c r="N97" i="5"/>
  <c r="N54" i="5"/>
  <c r="N58" i="5"/>
  <c r="N68" i="5"/>
  <c r="N104" i="5"/>
  <c r="N108" i="5"/>
  <c r="N112" i="5"/>
  <c r="N116" i="5"/>
  <c r="Z8" i="5"/>
  <c r="AL16" i="5"/>
  <c r="Z35" i="7"/>
  <c r="Z34" i="7"/>
  <c r="M32" i="7"/>
  <c r="E39" i="7"/>
  <c r="E40" i="7" s="1"/>
  <c r="Z33" i="7"/>
  <c r="M31" i="7"/>
  <c r="M33" i="7"/>
  <c r="Z31" i="7"/>
  <c r="M35" i="7"/>
  <c r="M34" i="7"/>
  <c r="Z32" i="7"/>
  <c r="Z24" i="7"/>
  <c r="Z23" i="7"/>
  <c r="Z22" i="7"/>
  <c r="Z21" i="7"/>
  <c r="M19" i="7"/>
  <c r="E26" i="7"/>
  <c r="E27" i="7" s="1"/>
  <c r="Z20" i="7"/>
  <c r="M18" i="7"/>
  <c r="M24" i="7"/>
  <c r="M23" i="7"/>
  <c r="M22" i="7"/>
  <c r="M21" i="7"/>
  <c r="Z19" i="7"/>
  <c r="M20" i="7"/>
  <c r="Z18" i="7"/>
  <c r="Z11" i="7"/>
  <c r="Z10" i="7"/>
  <c r="E13" i="7"/>
  <c r="E14" i="7" s="1"/>
  <c r="Z7" i="7"/>
  <c r="M5" i="7"/>
  <c r="M7" i="7"/>
  <c r="Z5" i="7"/>
  <c r="Z8" i="7"/>
  <c r="M6" i="7"/>
  <c r="M11" i="7"/>
  <c r="M10" i="7"/>
  <c r="M9" i="7"/>
  <c r="M8" i="7"/>
  <c r="Z6" i="7"/>
  <c r="Z9" i="7"/>
  <c r="Z48" i="7"/>
  <c r="Z47" i="7"/>
  <c r="M45" i="7"/>
  <c r="E52" i="7"/>
  <c r="E53" i="7" s="1"/>
  <c r="Z46" i="7"/>
  <c r="M44" i="7"/>
  <c r="M46" i="7"/>
  <c r="Z44" i="7"/>
  <c r="M48" i="7"/>
  <c r="M47" i="7"/>
  <c r="Z45" i="7"/>
  <c r="P74" i="5" l="1"/>
  <c r="R74" i="5"/>
  <c r="T74" i="5"/>
  <c r="N74" i="5"/>
  <c r="M9" i="5"/>
  <c r="P74" i="6"/>
  <c r="N74" i="6"/>
  <c r="T13" i="2"/>
  <c r="J30" i="2"/>
  <c r="U14" i="2"/>
  <c r="J10" i="2" s="1"/>
  <c r="I22" i="4"/>
  <c r="J15" i="2" l="1"/>
  <c r="J12" i="2"/>
  <c r="J9" i="2" s="1"/>
  <c r="J31" i="2"/>
  <c r="J17" i="2"/>
  <c r="AV22" i="4"/>
  <c r="AV32" i="4"/>
  <c r="W25" i="4" l="1"/>
  <c r="I25" i="4" s="1"/>
  <c r="J13" i="2"/>
  <c r="J34" i="2" s="1"/>
  <c r="BY25" i="4"/>
  <c r="AV25" i="4"/>
  <c r="AV2" i="4"/>
  <c r="AK22" i="4"/>
  <c r="BP25" i="4"/>
  <c r="AK25" i="4" l="1"/>
  <c r="J35" i="2"/>
</calcChain>
</file>

<file path=xl/sharedStrings.xml><?xml version="1.0" encoding="utf-8"?>
<sst xmlns="http://schemas.openxmlformats.org/spreadsheetml/2006/main" count="2770" uniqueCount="351">
  <si>
    <t>C10706</t>
  </si>
  <si>
    <t>K10706</t>
  </si>
  <si>
    <t>Version:</t>
  </si>
  <si>
    <t>C = RWD</t>
  </si>
  <si>
    <t>Gross Weights:</t>
  </si>
  <si>
    <t>C10906</t>
  </si>
  <si>
    <t>K10906</t>
  </si>
  <si>
    <t>Variations:</t>
  </si>
  <si>
    <t>K = AWD/4x4</t>
  </si>
  <si>
    <t>Vehicle:</t>
  </si>
  <si>
    <t>Towing:</t>
  </si>
  <si>
    <t>Avalanche</t>
  </si>
  <si>
    <t>C10936</t>
  </si>
  <si>
    <t>K10936</t>
  </si>
  <si>
    <t>Year</t>
  </si>
  <si>
    <t>Make</t>
  </si>
  <si>
    <t>Model</t>
  </si>
  <si>
    <t>Engine</t>
  </si>
  <si>
    <t>Body</t>
  </si>
  <si>
    <t>Chassis</t>
  </si>
  <si>
    <t>GVWR</t>
  </si>
  <si>
    <t>Payload</t>
  </si>
  <si>
    <t>Curb</t>
  </si>
  <si>
    <t>Balance</t>
  </si>
  <si>
    <t>GFAWR</t>
  </si>
  <si>
    <t>GRAWR</t>
  </si>
  <si>
    <t>GCWR</t>
  </si>
  <si>
    <t>WCHR</t>
  </si>
  <si>
    <t>WDHR</t>
  </si>
  <si>
    <t>C20906</t>
  </si>
  <si>
    <t>K20906</t>
  </si>
  <si>
    <t>Cadillac</t>
  </si>
  <si>
    <t>Escalade</t>
  </si>
  <si>
    <t>GMT926</t>
  </si>
  <si>
    <t>Escalade Hybird</t>
  </si>
  <si>
    <t>1GYFC43569R215319</t>
  </si>
  <si>
    <t>Escalade ESV</t>
  </si>
  <si>
    <t>GMT936</t>
  </si>
  <si>
    <t>1GYFK43579R161225</t>
  </si>
  <si>
    <t>Escalade EXT</t>
  </si>
  <si>
    <t>GMT946</t>
  </si>
  <si>
    <t>Chevrolet</t>
  </si>
  <si>
    <t>Tahoe</t>
  </si>
  <si>
    <t>GMT921</t>
  </si>
  <si>
    <t>5.3 K5L</t>
  </si>
  <si>
    <t>5.3 LC9</t>
  </si>
  <si>
    <t>5.3 LMG</t>
  </si>
  <si>
    <t>Tahoe Hybrid</t>
  </si>
  <si>
    <t>Tahoe PPV</t>
  </si>
  <si>
    <t>Tahoe XFE</t>
  </si>
  <si>
    <t>Suburban</t>
  </si>
  <si>
    <t>GMT931</t>
  </si>
  <si>
    <t>GMT941</t>
  </si>
  <si>
    <t>5.3 LMG K5L</t>
  </si>
  <si>
    <t>5.3 LY5</t>
  </si>
  <si>
    <t>5.3 LY5 K5L</t>
  </si>
  <si>
    <t>Tahoe SSV</t>
  </si>
  <si>
    <t>5.3 LC9 K5L</t>
  </si>
  <si>
    <t>GMC</t>
  </si>
  <si>
    <t>Yukon</t>
  </si>
  <si>
    <t>GMT922</t>
  </si>
  <si>
    <t>Yukon Denali</t>
  </si>
  <si>
    <t>Yukon Denali Hybrid</t>
  </si>
  <si>
    <t>Yukon Hybrid</t>
  </si>
  <si>
    <t>Yukon XFE</t>
  </si>
  <si>
    <t>Yukon XL</t>
  </si>
  <si>
    <t>GMT932</t>
  </si>
  <si>
    <t>Yukon XL Denali</t>
  </si>
  <si>
    <t>51.53/48.47</t>
  </si>
  <si>
    <t>Gross Vehicle Weight Rating</t>
  </si>
  <si>
    <t>Curb Weight Plus Payload</t>
  </si>
  <si>
    <t>Curb Weight</t>
  </si>
  <si>
    <t>Weight of Vehicle with all fluids including a full tank of fuel and all installed options.</t>
  </si>
  <si>
    <t>Carrying capacity of the vehicle when Curb Weight is subtracted from GVWR.  Found on Tire and Load Information sticker inside door.</t>
  </si>
  <si>
    <t>GAWR</t>
  </si>
  <si>
    <t>Gross Axle Weight Rating</t>
  </si>
  <si>
    <t>Maximum Combined Weight of All Axles on Vehicle.</t>
  </si>
  <si>
    <t>Gross Front Axle Weight Rating</t>
  </si>
  <si>
    <t>Maxmium weight rating of steer axle.</t>
  </si>
  <si>
    <t>Gross Rear Axle Weight Rating</t>
  </si>
  <si>
    <t>Maximum weight rating of drive axle.  Weight determined by portion of curb weight…</t>
  </si>
  <si>
    <t>Gross Combined Weight Rating</t>
  </si>
  <si>
    <t>Maximum allowable weight of tow vehicle and trailer.</t>
  </si>
  <si>
    <t>Weight Carrying Hitch Rating</t>
  </si>
  <si>
    <t>Maximum allowable weight with standard hitch and ball.</t>
  </si>
  <si>
    <t>Weight Distribution Hitch Rating</t>
  </si>
  <si>
    <t>Maximum allowable weight when using a weight distribution hitch.</t>
  </si>
  <si>
    <t>Towing Calculator with Weight Carrying Hitch</t>
  </si>
  <si>
    <t>Snapper 7x14TA</t>
  </si>
  <si>
    <t>Maximum Tow Vehicle Ratings</t>
  </si>
  <si>
    <t>Tow Vehicle Weights - Loaded</t>
  </si>
  <si>
    <t>Maximum Trailer Ratings</t>
  </si>
  <si>
    <t>Gross Trailer Weights</t>
  </si>
  <si>
    <t>GCW</t>
  </si>
  <si>
    <t>Gross Combined Weight</t>
  </si>
  <si>
    <t>GTWR</t>
  </si>
  <si>
    <t>Gross Trailer Weight Rating</t>
  </si>
  <si>
    <t>GTW</t>
  </si>
  <si>
    <t>Gross Trailer Weight</t>
  </si>
  <si>
    <t>GTCWR</t>
  </si>
  <si>
    <t>Gross Trailer Cargo Weight Rating</t>
  </si>
  <si>
    <t>GTCW</t>
  </si>
  <si>
    <t>Gross Trailer Cargo Weight</t>
  </si>
  <si>
    <t>GTDW</t>
  </si>
  <si>
    <t>Gross Trailer Dry Weight</t>
  </si>
  <si>
    <t>GWCH</t>
  </si>
  <si>
    <t>Gross Weight Carrying Hitch Weight</t>
  </si>
  <si>
    <t>GVW</t>
  </si>
  <si>
    <t>Gross Vehicle Weight</t>
  </si>
  <si>
    <t>GTHDW</t>
  </si>
  <si>
    <t>Gross Trailer Hitch Dry Weight</t>
  </si>
  <si>
    <t>GAW</t>
  </si>
  <si>
    <t>Gross Axle Weight</t>
  </si>
  <si>
    <t>Trailer Hitch Weight Percentage</t>
  </si>
  <si>
    <t>GFAW</t>
  </si>
  <si>
    <t>Gross Front Axle Weight</t>
  </si>
  <si>
    <t>GRAW</t>
  </si>
  <si>
    <t>Gross Rear Axle Weight</t>
  </si>
  <si>
    <t>GCAWR</t>
  </si>
  <si>
    <t>Gross Combined Axle Weight Rating</t>
  </si>
  <si>
    <t>GCAW</t>
  </si>
  <si>
    <t>Gross Combined Axle Weight</t>
  </si>
  <si>
    <t>GVCWR</t>
  </si>
  <si>
    <t>Gross Vehicle Cargo Weight Rating</t>
  </si>
  <si>
    <t>GVCW</t>
  </si>
  <si>
    <t>Gross Vehicle Cargo Weight</t>
  </si>
  <si>
    <t>Tow Vehicle Weights - Unloaded</t>
  </si>
  <si>
    <t>GLWORA</t>
  </si>
  <si>
    <t>Gross Loaded Weight Over Rear Axle</t>
  </si>
  <si>
    <t>Trailer Tire Ratings</t>
  </si>
  <si>
    <t>GLPW</t>
  </si>
  <si>
    <t>Gross Loaded Passenger Weight</t>
  </si>
  <si>
    <t>ST 205/75/R15 - Load Range C</t>
  </si>
  <si>
    <t>GTLCCPA</t>
  </si>
  <si>
    <t>GTLCC</t>
  </si>
  <si>
    <t>Gross Tire Load Carrying Capacity</t>
  </si>
  <si>
    <t>GTLCCFA</t>
  </si>
  <si>
    <t>Gross Tire Load Carrying Capacity Front Axle</t>
  </si>
  <si>
    <t>MTAP</t>
  </si>
  <si>
    <t>Maximum Tire Air Pressure</t>
  </si>
  <si>
    <t>GTLCCRA</t>
  </si>
  <si>
    <t>Gross Tire Load Carrying Capacity Rear Axle</t>
  </si>
  <si>
    <t>Trailer Contents</t>
  </si>
  <si>
    <t>TAP</t>
  </si>
  <si>
    <t>Trailer Content Weights - Maximums</t>
  </si>
  <si>
    <t>Trailer Content Weights - Actuals</t>
  </si>
  <si>
    <t>GWCHR</t>
  </si>
  <si>
    <t>Gross Weight Carrying Hitch Rating</t>
  </si>
  <si>
    <t>MFW</t>
  </si>
  <si>
    <t>Forward Weight (60%)</t>
  </si>
  <si>
    <t>AFW</t>
  </si>
  <si>
    <t>GWDHR</t>
  </si>
  <si>
    <t>Gross Weight Distribution Hitch Rating</t>
  </si>
  <si>
    <t>MRW</t>
  </si>
  <si>
    <t>Rearward Weight (40%)</t>
  </si>
  <si>
    <t>ARW</t>
  </si>
  <si>
    <t>Weight On Axles - Unloaded</t>
  </si>
  <si>
    <t>Weight On Axles - Loaded</t>
  </si>
  <si>
    <t>Percentage of Weight on Tongue</t>
  </si>
  <si>
    <t>Percentage of Weight on Steer Axle</t>
  </si>
  <si>
    <t>Percentage of Weight on Forward Axle</t>
  </si>
  <si>
    <t>Percentage of Weight on Drive Axle</t>
  </si>
  <si>
    <t>Percentage of Weight on Rear Axle</t>
  </si>
  <si>
    <t>Towing Calculator with Weight Distribution Hitch</t>
  </si>
  <si>
    <t>Riverside Whitewater Retro 265BH</t>
  </si>
  <si>
    <t>GTWA</t>
  </si>
  <si>
    <t>Gross Trailer Weight on Axles</t>
  </si>
  <si>
    <t>Gross Weight Distribution Hitch Weight</t>
  </si>
  <si>
    <t>EGCAW</t>
  </si>
  <si>
    <t>Effective Gross Combined Axle Weight</t>
  </si>
  <si>
    <t>EGFAW</t>
  </si>
  <si>
    <t>Effective Gross Front Axle Weight</t>
  </si>
  <si>
    <t>EGRAW</t>
  </si>
  <si>
    <t>Effective Gross Rear Axle Weight</t>
  </si>
  <si>
    <t>Liquid - Battery and Gas Capacities</t>
  </si>
  <si>
    <t>Tools</t>
  </si>
  <si>
    <t>Gallons of Freshwater</t>
  </si>
  <si>
    <t>Freshwater Capacity</t>
  </si>
  <si>
    <t>Camp Gear</t>
  </si>
  <si>
    <t>Gallons of Graywater</t>
  </si>
  <si>
    <t>Graywater Capacity</t>
  </si>
  <si>
    <t>Household</t>
  </si>
  <si>
    <t>Gallons of Blackwater</t>
  </si>
  <si>
    <t>Blackwater Capacity</t>
  </si>
  <si>
    <t>Clothing</t>
  </si>
  <si>
    <t>Food</t>
  </si>
  <si>
    <t>Batteries</t>
  </si>
  <si>
    <t>Battery Weight</t>
  </si>
  <si>
    <t>Passengers</t>
  </si>
  <si>
    <t>7.5 lb. Propans Tanks</t>
  </si>
  <si>
    <t xml:space="preserve">Full Propane Tank Weight </t>
  </si>
  <si>
    <t>EGWDHR</t>
  </si>
  <si>
    <t>Effective Gross Weight Distribution Hitch Weight</t>
  </si>
  <si>
    <t>Weight Distribution Hitch Adjustments</t>
  </si>
  <si>
    <t>Total Weight Moved Off Hitch with WDH</t>
  </si>
  <si>
    <t>Percent to Steer Axle</t>
  </si>
  <si>
    <t>Hitch Weight Moved to Steer Axle</t>
  </si>
  <si>
    <t>Percent to Trailer Front Axle</t>
  </si>
  <si>
    <t>Hitch Weight Moved to Trailer Front Axle</t>
  </si>
  <si>
    <t>Percent to Trailer Rear Axle</t>
  </si>
  <si>
    <t>Hitch Weight Moved to Trailer Rear Axle</t>
  </si>
  <si>
    <t>Front Axle</t>
  </si>
  <si>
    <t>Rear Axle</t>
  </si>
  <si>
    <t>Hitch</t>
  </si>
  <si>
    <t>After Bars Tensioned</t>
  </si>
  <si>
    <t>Front Axle Weight</t>
  </si>
  <si>
    <t>Rear Axle Weight</t>
  </si>
  <si>
    <t>Gross WDH Weight</t>
  </si>
  <si>
    <t>Bars Not Tensioned</t>
  </si>
  <si>
    <t>Steer Axle</t>
  </si>
  <si>
    <t>Drive Axle</t>
  </si>
  <si>
    <t>Gross Combined Vehicle Weight</t>
  </si>
  <si>
    <t>Tires</t>
  </si>
  <si>
    <t>6L80E (MYC) - 6L90E (MYD)</t>
  </si>
  <si>
    <t>GMT900 Tire Sizes</t>
  </si>
  <si>
    <t>Final Drive</t>
  </si>
  <si>
    <t>RPMs</t>
  </si>
  <si>
    <t>MPH</t>
  </si>
  <si>
    <t>4LO</t>
  </si>
  <si>
    <t>Original Diameter</t>
  </si>
  <si>
    <t>Original Circumference</t>
  </si>
  <si>
    <t>Original Revs Per Mile</t>
  </si>
  <si>
    <t>Original Tread Depth</t>
  </si>
  <si>
    <t>Current Tread Depth</t>
  </si>
  <si>
    <t>R</t>
  </si>
  <si>
    <t>Current Tire Diameter</t>
  </si>
  <si>
    <t>Axle</t>
  </si>
  <si>
    <t>Current Circumference</t>
  </si>
  <si>
    <t>Current Revs Per Mile</t>
  </si>
  <si>
    <t>MP3023 - MP3024 (NQH) Transfer Case</t>
  </si>
  <si>
    <t>GMT900 Axle Ratios</t>
  </si>
  <si>
    <t>GU4</t>
  </si>
  <si>
    <t>GU5</t>
  </si>
  <si>
    <t>GU6</t>
  </si>
  <si>
    <t>GT4</t>
  </si>
  <si>
    <t>GT5</t>
  </si>
  <si>
    <t>4L60E (M30) - 4L65E (M32) - 4L70E - 4L75E (M70)</t>
  </si>
  <si>
    <t>GMT900 Transfer Cases</t>
  </si>
  <si>
    <t>MP3010</t>
  </si>
  <si>
    <t>NP0</t>
  </si>
  <si>
    <t>NVG246</t>
  </si>
  <si>
    <t>NP8</t>
  </si>
  <si>
    <t>BW4485</t>
  </si>
  <si>
    <t>NR3</t>
  </si>
  <si>
    <t>MP3023</t>
  </si>
  <si>
    <t>NQH</t>
  </si>
  <si>
    <t>MP3024</t>
  </si>
  <si>
    <t>NVG246 (NP8) Transfer Case</t>
  </si>
  <si>
    <t>4L80E (MT1) - 4L85E (MN8)</t>
  </si>
  <si>
    <t>2007-2014 GMT900 SUV 4x4 - Tire - Trans - Crawl Calculators</t>
  </si>
  <si>
    <t>1st Gear</t>
  </si>
  <si>
    <t>2nd Gear</t>
  </si>
  <si>
    <t>3rd Gear</t>
  </si>
  <si>
    <t>4th Gear</t>
  </si>
  <si>
    <t>5th Gear</t>
  </si>
  <si>
    <t>6th Gear</t>
  </si>
  <si>
    <t>Reverse</t>
  </si>
  <si>
    <t>(MPH*Final Drive*336)/Tire Diameter</t>
  </si>
  <si>
    <t>Speed</t>
  </si>
  <si>
    <t>Shaft</t>
  </si>
  <si>
    <t>Engine RPMS/Gear Ratio</t>
  </si>
  <si>
    <t>Gear Ratio * Transfer Case * Final Drive</t>
  </si>
  <si>
    <t>Driveshaft Critical Speeds</t>
  </si>
  <si>
    <t>Suburban/Yukon XL 4x4</t>
  </si>
  <si>
    <t>RR</t>
  </si>
  <si>
    <t>Tahoe/Yukon 4x4</t>
  </si>
  <si>
    <t>ALL GMT900</t>
  </si>
  <si>
    <t>FRT</t>
  </si>
  <si>
    <t>No Data for Aluminum RR Driveshafts</t>
  </si>
  <si>
    <t>4-LO RPMs Chart &gt;&gt;</t>
  </si>
  <si>
    <t>Tires &amp; Wheels</t>
  </si>
  <si>
    <t>2HI and 4HI</t>
  </si>
  <si>
    <t>Axle Ratios</t>
  </si>
  <si>
    <t>4-LO</t>
  </si>
  <si>
    <t>Transfer Case Ratio</t>
  </si>
  <si>
    <t>Top Speeds - Governed</t>
  </si>
  <si>
    <t>2007 Chevrolet Tahoe PPV</t>
  </si>
  <si>
    <t>2007 GMC Denali</t>
  </si>
  <si>
    <t>2008 Chevrolet Tahoe</t>
  </si>
  <si>
    <t>2008 Chevrolet Tahoe PPV</t>
  </si>
  <si>
    <t>2009 Chevrolet Suburban</t>
  </si>
  <si>
    <t>2012 Chevrolet Silverado</t>
  </si>
  <si>
    <t>2012 Chevrolet Tahoe PPV</t>
  </si>
  <si>
    <t>2015 Tahoe PPV 2WD</t>
  </si>
  <si>
    <t>2015 Tahoe PPV 4WD</t>
  </si>
  <si>
    <t>2015 Tahoe SSV 4WD</t>
  </si>
  <si>
    <t>2017 GMC Yukon XL</t>
  </si>
  <si>
    <t>2007-2014 GMT900 SUV 6-Speed Transmission &amp; 2-Speed Transfer Case RPMs Chart</t>
  </si>
  <si>
    <t>2007-2014 GMT900 SUV HD 4-Speed Transmission &amp; 2-Speed Transfer Case RPMs Chart</t>
  </si>
  <si>
    <t>4L80 (MT1) - 4L85 (MN8)</t>
  </si>
  <si>
    <t>4L60 (M30) - 4L65 (M32) - 4L70 - 4L75 (M70)</t>
  </si>
  <si>
    <t>GMT-900 SUV Vehicle and Tow Ratings</t>
  </si>
  <si>
    <t>2-HI and 4-HI RPMs Chart &gt;</t>
  </si>
  <si>
    <t>Data on this page comes from the WDH Calculator tab.</t>
  </si>
  <si>
    <t>Gross Tire Load Carrying Capacity Per Axle</t>
  </si>
  <si>
    <t>Established by Manufacturer</t>
  </si>
  <si>
    <t>THWP</t>
  </si>
  <si>
    <t>-</t>
  </si>
  <si>
    <t>MP1222</t>
  </si>
  <si>
    <t>MP1225</t>
  </si>
  <si>
    <t>MP1226</t>
  </si>
  <si>
    <t>MP1625</t>
  </si>
  <si>
    <t>MP1626</t>
  </si>
  <si>
    <t>NQF</t>
  </si>
  <si>
    <t>NQG</t>
  </si>
  <si>
    <t>2009 GMC Yukon XL</t>
  </si>
  <si>
    <t>WDH Required for 5,001 to 7,900 Pounds</t>
  </si>
  <si>
    <t>Effective WDH Weight</t>
  </si>
  <si>
    <t>FTLCC</t>
  </si>
  <si>
    <t>Front Tire Load Carrying Capacity</t>
  </si>
  <si>
    <t>RTLCC</t>
  </si>
  <si>
    <t>Rear Tire Load Carrying Capacity</t>
  </si>
  <si>
    <t>Actual Tire Air Pressure</t>
  </si>
  <si>
    <t>ProPride 3P Hitch</t>
  </si>
  <si>
    <t>Direct Hitch Weight of Cargo</t>
  </si>
  <si>
    <t xml:space="preserve">2009 GMC Yukon XL </t>
  </si>
  <si>
    <t>70 MPH</t>
  </si>
  <si>
    <t>Max</t>
  </si>
  <si>
    <t>Min</t>
  </si>
  <si>
    <t>10 Speed RPM Charts (MF6 and MX0 and MGL)</t>
  </si>
  <si>
    <t>7th Gear</t>
  </si>
  <si>
    <t>8th Gear</t>
  </si>
  <si>
    <t>9th Gear</t>
  </si>
  <si>
    <t>10th Gear</t>
  </si>
  <si>
    <t>Final Drive RPMs Chart &gt;</t>
  </si>
  <si>
    <t>50 MPH</t>
  </si>
  <si>
    <t>55 MPH</t>
  </si>
  <si>
    <t>60 MPH</t>
  </si>
  <si>
    <t>65 MPH</t>
  </si>
  <si>
    <t>Tire Section Width</t>
  </si>
  <si>
    <t>Tire Sidewall Height</t>
  </si>
  <si>
    <t>Unloaded Diameter</t>
  </si>
  <si>
    <t>Unloaded Circumference</t>
  </si>
  <si>
    <t>Unloaded Revs Per Mile</t>
  </si>
  <si>
    <t>Rolling Diameter</t>
  </si>
  <si>
    <t>Rolling Circumference</t>
  </si>
  <si>
    <t>Rolling Revs Per Mile</t>
  </si>
  <si>
    <t>10L80 (MF6) - 10L90 (MGL)</t>
  </si>
  <si>
    <t>Transfer Case</t>
  </si>
  <si>
    <t>T1 Tire Sizes</t>
  </si>
  <si>
    <t>GMT900 Wagon Transfer Cases</t>
  </si>
  <si>
    <t>GMT900 Pickup Tire Sizes</t>
  </si>
  <si>
    <t>GMT900 Pickup Tire Widths</t>
  </si>
  <si>
    <t>Millimeters</t>
  </si>
  <si>
    <t>Inches</t>
  </si>
  <si>
    <t>Maximim Axle Torque Ratings</t>
  </si>
  <si>
    <t>AAM/GM 8.25 IFS</t>
  </si>
  <si>
    <t>AAM/GM 9.25 IFS</t>
  </si>
  <si>
    <t>AAM/GM 8.6 SF RR</t>
  </si>
  <si>
    <t>AAM/GM 9.5 SF RR</t>
  </si>
  <si>
    <t>AAM/GM 10.5 FF 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</si>
</sst>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409]mmmm\ d\,\ yyyy;@"/>
    <numFmt numFmtId="165" formatCode="0.0"/>
    <numFmt numFmtId="166" formatCode="0.0%"/>
    <numFmt numFmtId="167" formatCode="0.000"/>
    <numFmt numFmtId="168" formatCode="#\ ??/16"/>
    <numFmt numFmtId="169" formatCode="#\ ?/8"/>
    <numFmt numFmtId="170" formatCode="#\ ?/4"/>
  </numFmts>
  <fonts count="33" x14ac:knownFonts="1">
    <font>
      <sz val="11"/>
      <color theme="1"/>
      <name val="Calibri"/>
      <family val="2"/>
      <scheme val="minor"/>
    </font>
    <font>
      <b/>
      <sz val="28"/>
      <color theme="1"/>
      <name val="Goudy Old Style"/>
      <family val="1"/>
    </font>
    <font>
      <b/>
      <sz val="14"/>
      <color theme="1"/>
      <name val="Goudy Old Style"/>
      <family val="1"/>
    </font>
    <font>
      <sz val="14"/>
      <color theme="1"/>
      <name val="Goudy Old Style"/>
      <family val="1"/>
    </font>
    <font>
      <sz val="11"/>
      <color theme="1"/>
      <name val="Calibri"/>
      <family val="2"/>
      <scheme val="minor"/>
    </font>
    <font>
      <sz val="24"/>
      <color theme="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36"/>
      <color theme="1"/>
      <name val="Goudy Old Style"/>
      <family val="1"/>
    </font>
    <font>
      <b/>
      <sz val="36"/>
      <color theme="1"/>
      <name val="Goudy Old Style"/>
      <family val="1"/>
    </font>
    <font>
      <sz val="12"/>
      <color theme="1"/>
      <name val="Goudy Old Style"/>
      <family val="1"/>
    </font>
    <font>
      <sz val="12"/>
      <name val="Goudy Old Style"/>
      <family val="1"/>
    </font>
    <font>
      <b/>
      <sz val="24"/>
      <color theme="1"/>
      <name val="Goudy Old Style"/>
      <family val="1"/>
    </font>
    <font>
      <b/>
      <sz val="12"/>
      <color theme="1"/>
      <name val="Goudy Old Style"/>
      <family val="1"/>
    </font>
    <font>
      <b/>
      <sz val="12"/>
      <color rgb="FFC00000"/>
      <name val="Goudy Old Style"/>
      <family val="1"/>
    </font>
    <font>
      <b/>
      <sz val="12"/>
      <name val="Goudy Old Style"/>
      <family val="1"/>
    </font>
    <font>
      <b/>
      <sz val="12"/>
      <color rgb="FFFF0000"/>
      <name val="Goudy Old Style"/>
      <family val="1"/>
    </font>
    <font>
      <sz val="14"/>
      <name val="Goudy Old Style"/>
      <family val="1"/>
    </font>
    <font>
      <b/>
      <sz val="24"/>
      <name val="Goudy Old Style"/>
      <family val="1"/>
    </font>
    <font>
      <b/>
      <sz val="12"/>
      <color theme="0" tint="-4.9989318521683403E-2"/>
      <name val="Goudy Old Style"/>
      <family val="1"/>
    </font>
    <font>
      <sz val="12"/>
      <color theme="0" tint="-4.9989318521683403E-2"/>
      <name val="Goudy Old Style"/>
      <family val="1"/>
    </font>
    <font>
      <b/>
      <i/>
      <sz val="11"/>
      <name val="Arial"/>
      <family val="2"/>
    </font>
    <font>
      <b/>
      <i/>
      <sz val="11"/>
      <color theme="1"/>
      <name val="Arial"/>
      <family val="2"/>
    </font>
    <font>
      <sz val="22"/>
      <color theme="1"/>
      <name val="Calibri"/>
      <family val="2"/>
      <scheme val="minor"/>
    </font>
    <font>
      <b/>
      <sz val="22"/>
      <color theme="0"/>
      <name val="Arial"/>
      <family val="2"/>
    </font>
    <font>
      <b/>
      <sz val="11"/>
      <color theme="0"/>
      <name val="Arial"/>
      <family val="2"/>
    </font>
    <font>
      <sz val="22"/>
      <name val="Arial"/>
      <family val="2"/>
    </font>
    <font>
      <sz val="22"/>
      <color theme="1"/>
      <name val="Arial"/>
      <family val="2"/>
    </font>
    <font>
      <sz val="8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16">
    <xf numFmtId="0" fontId="0" fillId="0" borderId="0" xfId="0"/>
    <xf numFmtId="0" fontId="1" fillId="2" borderId="1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2" fillId="4" borderId="0" xfId="0" applyFont="1" applyFill="1"/>
    <xf numFmtId="0" fontId="2" fillId="6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2" fontId="2" fillId="5" borderId="6" xfId="0" applyNumberFormat="1" applyFont="1" applyFill="1" applyBorder="1" applyAlignment="1">
      <alignment horizontal="center"/>
    </xf>
    <xf numFmtId="0" fontId="3" fillId="4" borderId="7" xfId="0" applyFont="1" applyFill="1" applyBorder="1"/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4" borderId="0" xfId="0" applyFont="1" applyFill="1"/>
    <xf numFmtId="165" fontId="3" fillId="6" borderId="4" xfId="0" applyNumberFormat="1" applyFont="1" applyFill="1" applyBorder="1" applyAlignment="1">
      <alignment horizontal="center"/>
    </xf>
    <xf numFmtId="0" fontId="5" fillId="8" borderId="0" xfId="0" applyFont="1" applyFill="1"/>
    <xf numFmtId="0" fontId="6" fillId="8" borderId="0" xfId="0" applyFont="1" applyFill="1"/>
    <xf numFmtId="0" fontId="9" fillId="8" borderId="0" xfId="0" applyFont="1" applyFill="1"/>
    <xf numFmtId="0" fontId="9" fillId="8" borderId="0" xfId="0" applyFont="1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16" borderId="0" xfId="0" applyFont="1" applyFill="1" applyAlignment="1">
      <alignment horizontal="center" vertical="center"/>
    </xf>
    <xf numFmtId="0" fontId="10" fillId="17" borderId="0" xfId="0" applyFont="1" applyFill="1" applyAlignment="1">
      <alignment horizontal="center" vertical="center"/>
    </xf>
    <xf numFmtId="0" fontId="10" fillId="18" borderId="0" xfId="0" applyFont="1" applyFill="1" applyAlignment="1">
      <alignment horizontal="center" vertical="center"/>
    </xf>
    <xf numFmtId="0" fontId="10" fillId="1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0" fillId="20" borderId="0" xfId="0" applyFont="1" applyFill="1" applyAlignment="1">
      <alignment horizontal="center" vertical="center"/>
    </xf>
    <xf numFmtId="0" fontId="10" fillId="21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12" fillId="22" borderId="0" xfId="0" applyFont="1" applyFill="1"/>
    <xf numFmtId="0" fontId="14" fillId="22" borderId="0" xfId="0" applyFont="1" applyFill="1"/>
    <xf numFmtId="0" fontId="14" fillId="4" borderId="29" xfId="0" applyFont="1" applyFill="1" applyBorder="1"/>
    <xf numFmtId="0" fontId="14" fillId="23" borderId="29" xfId="0" applyFont="1" applyFill="1" applyBorder="1"/>
    <xf numFmtId="0" fontId="14" fillId="23" borderId="31" xfId="0" applyFont="1" applyFill="1" applyBorder="1"/>
    <xf numFmtId="0" fontId="14" fillId="6" borderId="29" xfId="0" applyFont="1" applyFill="1" applyBorder="1"/>
    <xf numFmtId="0" fontId="14" fillId="6" borderId="31" xfId="0" applyFont="1" applyFill="1" applyBorder="1"/>
    <xf numFmtId="0" fontId="14" fillId="4" borderId="12" xfId="0" applyFont="1" applyFill="1" applyBorder="1"/>
    <xf numFmtId="0" fontId="14" fillId="7" borderId="1" xfId="0" applyFont="1" applyFill="1" applyBorder="1" applyAlignment="1">
      <alignment horizontal="center"/>
    </xf>
    <xf numFmtId="9" fontId="14" fillId="7" borderId="1" xfId="1" applyFont="1" applyFill="1" applyBorder="1" applyAlignment="1">
      <alignment horizontal="center"/>
    </xf>
    <xf numFmtId="0" fontId="15" fillId="4" borderId="13" xfId="0" applyFont="1" applyFill="1" applyBorder="1" applyAlignment="1">
      <alignment horizontal="center"/>
    </xf>
    <xf numFmtId="0" fontId="14" fillId="23" borderId="12" xfId="0" applyFont="1" applyFill="1" applyBorder="1"/>
    <xf numFmtId="0" fontId="14" fillId="23" borderId="0" xfId="0" applyFont="1" applyFill="1"/>
    <xf numFmtId="0" fontId="14" fillId="23" borderId="0" xfId="0" applyFont="1" applyFill="1" applyAlignment="1">
      <alignment horizontal="center"/>
    </xf>
    <xf numFmtId="0" fontId="14" fillId="23" borderId="13" xfId="0" applyFont="1" applyFill="1" applyBorder="1"/>
    <xf numFmtId="0" fontId="14" fillId="6" borderId="12" xfId="0" applyFont="1" applyFill="1" applyBorder="1"/>
    <xf numFmtId="0" fontId="14" fillId="6" borderId="0" xfId="0" applyFont="1" applyFill="1"/>
    <xf numFmtId="0" fontId="14" fillId="6" borderId="13" xfId="0" applyFont="1" applyFill="1" applyBorder="1"/>
    <xf numFmtId="2" fontId="14" fillId="4" borderId="0" xfId="0" applyNumberFormat="1" applyFont="1" applyFill="1" applyAlignment="1">
      <alignment horizontal="center"/>
    </xf>
    <xf numFmtId="2" fontId="14" fillId="11" borderId="1" xfId="0" applyNumberFormat="1" applyFont="1" applyFill="1" applyBorder="1" applyAlignment="1">
      <alignment horizontal="center"/>
    </xf>
    <xf numFmtId="2" fontId="14" fillId="10" borderId="1" xfId="0" applyNumberFormat="1" applyFont="1" applyFill="1" applyBorder="1" applyAlignment="1">
      <alignment horizontal="center"/>
    </xf>
    <xf numFmtId="1" fontId="14" fillId="11" borderId="1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9" fontId="14" fillId="5" borderId="1" xfId="1" applyFont="1" applyFill="1" applyBorder="1" applyAlignment="1">
      <alignment horizontal="center"/>
    </xf>
    <xf numFmtId="2" fontId="15" fillId="11" borderId="1" xfId="0" applyNumberFormat="1" applyFont="1" applyFill="1" applyBorder="1" applyAlignment="1">
      <alignment horizontal="center"/>
    </xf>
    <xf numFmtId="0" fontId="14" fillId="4" borderId="0" xfId="0" applyFont="1" applyFill="1" applyAlignment="1">
      <alignment horizontal="left"/>
    </xf>
    <xf numFmtId="0" fontId="14" fillId="4" borderId="0" xfId="0" applyFont="1" applyFill="1"/>
    <xf numFmtId="13" fontId="14" fillId="7" borderId="1" xfId="0" applyNumberFormat="1" applyFont="1" applyFill="1" applyBorder="1" applyAlignment="1">
      <alignment horizontal="center"/>
    </xf>
    <xf numFmtId="0" fontId="14" fillId="10" borderId="1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/>
    </xf>
    <xf numFmtId="0" fontId="14" fillId="4" borderId="14" xfId="0" applyFont="1" applyFill="1" applyBorder="1"/>
    <xf numFmtId="0" fontId="14" fillId="4" borderId="15" xfId="0" applyFont="1" applyFill="1" applyBorder="1"/>
    <xf numFmtId="0" fontId="15" fillId="4" borderId="16" xfId="0" applyFont="1" applyFill="1" applyBorder="1" applyAlignment="1">
      <alignment horizontal="center"/>
    </xf>
    <xf numFmtId="0" fontId="14" fillId="23" borderId="14" xfId="0" applyFont="1" applyFill="1" applyBorder="1"/>
    <xf numFmtId="0" fontId="14" fillId="23" borderId="15" xfId="0" applyFont="1" applyFill="1" applyBorder="1"/>
    <xf numFmtId="0" fontId="14" fillId="23" borderId="16" xfId="0" applyFont="1" applyFill="1" applyBorder="1"/>
    <xf numFmtId="0" fontId="14" fillId="6" borderId="14" xfId="0" applyFont="1" applyFill="1" applyBorder="1"/>
    <xf numFmtId="0" fontId="14" fillId="6" borderId="15" xfId="0" applyFont="1" applyFill="1" applyBorder="1"/>
    <xf numFmtId="0" fontId="14" fillId="6" borderId="16" xfId="0" applyFont="1" applyFill="1" applyBorder="1"/>
    <xf numFmtId="0" fontId="15" fillId="4" borderId="30" xfId="0" applyFont="1" applyFill="1" applyBorder="1" applyAlignment="1">
      <alignment horizontal="center"/>
    </xf>
    <xf numFmtId="0" fontId="14" fillId="24" borderId="30" xfId="0" applyFont="1" applyFill="1" applyBorder="1"/>
    <xf numFmtId="0" fontId="14" fillId="24" borderId="31" xfId="0" applyFont="1" applyFill="1" applyBorder="1"/>
    <xf numFmtId="0" fontId="15" fillId="4" borderId="0" xfId="0" applyFont="1" applyFill="1" applyAlignment="1">
      <alignment horizontal="center"/>
    </xf>
    <xf numFmtId="0" fontId="14" fillId="24" borderId="0" xfId="0" applyFont="1" applyFill="1"/>
    <xf numFmtId="0" fontId="14" fillId="24" borderId="13" xfId="0" applyFont="1" applyFill="1" applyBorder="1"/>
    <xf numFmtId="2" fontId="14" fillId="5" borderId="1" xfId="0" applyNumberFormat="1" applyFont="1" applyFill="1" applyBorder="1" applyAlignment="1">
      <alignment horizontal="center"/>
    </xf>
    <xf numFmtId="2" fontId="14" fillId="7" borderId="1" xfId="0" applyNumberFormat="1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4" fillId="24" borderId="15" xfId="0" applyFont="1" applyFill="1" applyBorder="1"/>
    <xf numFmtId="0" fontId="14" fillId="24" borderId="16" xfId="0" applyFont="1" applyFill="1" applyBorder="1"/>
    <xf numFmtId="0" fontId="14" fillId="25" borderId="29" xfId="0" applyFont="1" applyFill="1" applyBorder="1"/>
    <xf numFmtId="0" fontId="14" fillId="25" borderId="31" xfId="0" applyFont="1" applyFill="1" applyBorder="1"/>
    <xf numFmtId="0" fontId="14" fillId="25" borderId="12" xfId="0" applyFont="1" applyFill="1" applyBorder="1"/>
    <xf numFmtId="0" fontId="14" fillId="25" borderId="0" xfId="0" applyFont="1" applyFill="1"/>
    <xf numFmtId="0" fontId="14" fillId="25" borderId="13" xfId="0" applyFont="1" applyFill="1" applyBorder="1"/>
    <xf numFmtId="0" fontId="14" fillId="11" borderId="1" xfId="0" applyFont="1" applyFill="1" applyBorder="1" applyAlignment="1">
      <alignment horizontal="center"/>
    </xf>
    <xf numFmtId="2" fontId="14" fillId="23" borderId="0" xfId="0" applyNumberFormat="1" applyFont="1" applyFill="1" applyAlignment="1">
      <alignment horizontal="center"/>
    </xf>
    <xf numFmtId="0" fontId="14" fillId="25" borderId="14" xfId="0" applyFont="1" applyFill="1" applyBorder="1"/>
    <xf numFmtId="0" fontId="14" fillId="25" borderId="15" xfId="0" applyFont="1" applyFill="1" applyBorder="1"/>
    <xf numFmtId="0" fontId="14" fillId="25" borderId="16" xfId="0" applyFont="1" applyFill="1" applyBorder="1"/>
    <xf numFmtId="0" fontId="15" fillId="4" borderId="32" xfId="0" applyFont="1" applyFill="1" applyBorder="1" applyAlignment="1">
      <alignment horizontal="center"/>
    </xf>
    <xf numFmtId="0" fontId="14" fillId="23" borderId="33" xfId="0" applyFont="1" applyFill="1" applyBorder="1"/>
    <xf numFmtId="0" fontId="14" fillId="4" borderId="33" xfId="0" applyFont="1" applyFill="1" applyBorder="1"/>
    <xf numFmtId="0" fontId="14" fillId="22" borderId="0" xfId="0" applyFont="1" applyFill="1" applyBorder="1" applyAlignment="1"/>
    <xf numFmtId="0" fontId="17" fillId="13" borderId="37" xfId="0" applyFont="1" applyFill="1" applyBorder="1" applyAlignment="1">
      <alignment horizontal="center"/>
    </xf>
    <xf numFmtId="0" fontId="17" fillId="18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0" fontId="17" fillId="27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7" fillId="23" borderId="1" xfId="0" applyFont="1" applyFill="1" applyBorder="1" applyAlignment="1">
      <alignment horizontal="center"/>
    </xf>
    <xf numFmtId="0" fontId="17" fillId="13" borderId="39" xfId="0" applyFont="1" applyFill="1" applyBorder="1" applyAlignment="1">
      <alignment horizontal="center"/>
    </xf>
    <xf numFmtId="0" fontId="17" fillId="29" borderId="41" xfId="0" applyFont="1" applyFill="1" applyBorder="1" applyAlignment="1">
      <alignment horizontal="center"/>
    </xf>
    <xf numFmtId="1" fontId="17" fillId="20" borderId="35" xfId="0" applyNumberFormat="1" applyFont="1" applyFill="1" applyBorder="1" applyAlignment="1">
      <alignment horizontal="center"/>
    </xf>
    <xf numFmtId="1" fontId="18" fillId="20" borderId="10" xfId="0" applyNumberFormat="1" applyFont="1" applyFill="1" applyBorder="1" applyAlignment="1">
      <alignment horizontal="center"/>
    </xf>
    <xf numFmtId="0" fontId="18" fillId="20" borderId="36" xfId="0" applyFont="1" applyFill="1" applyBorder="1" applyAlignment="1">
      <alignment horizontal="center"/>
    </xf>
    <xf numFmtId="0" fontId="18" fillId="20" borderId="35" xfId="0" applyFont="1" applyFill="1" applyBorder="1" applyAlignment="1">
      <alignment horizontal="center"/>
    </xf>
    <xf numFmtId="0" fontId="18" fillId="20" borderId="11" xfId="0" applyFont="1" applyFill="1" applyBorder="1" applyAlignment="1">
      <alignment horizontal="center"/>
    </xf>
    <xf numFmtId="0" fontId="17" fillId="29" borderId="42" xfId="0" applyFont="1" applyFill="1" applyBorder="1" applyAlignment="1">
      <alignment horizontal="center"/>
    </xf>
    <xf numFmtId="1" fontId="17" fillId="20" borderId="26" xfId="0" applyNumberFormat="1" applyFont="1" applyFill="1" applyBorder="1" applyAlignment="1">
      <alignment horizontal="center"/>
    </xf>
    <xf numFmtId="0" fontId="18" fillId="20" borderId="7" xfId="0" applyFont="1" applyFill="1" applyBorder="1" applyAlignment="1">
      <alignment horizontal="center"/>
    </xf>
    <xf numFmtId="0" fontId="18" fillId="20" borderId="26" xfId="0" applyFont="1" applyFill="1" applyBorder="1" applyAlignment="1">
      <alignment horizontal="center"/>
    </xf>
    <xf numFmtId="0" fontId="18" fillId="20" borderId="13" xfId="0" applyFont="1" applyFill="1" applyBorder="1" applyAlignment="1">
      <alignment horizontal="center"/>
    </xf>
    <xf numFmtId="0" fontId="17" fillId="29" borderId="44" xfId="0" applyFont="1" applyFill="1" applyBorder="1" applyAlignment="1">
      <alignment horizontal="center"/>
    </xf>
    <xf numFmtId="0" fontId="18" fillId="20" borderId="24" xfId="0" applyFont="1" applyFill="1" applyBorder="1" applyAlignment="1">
      <alignment horizontal="center"/>
    </xf>
    <xf numFmtId="0" fontId="18" fillId="20" borderId="32" xfId="0" applyFont="1" applyFill="1" applyBorder="1" applyAlignment="1">
      <alignment horizontal="center"/>
    </xf>
    <xf numFmtId="1" fontId="17" fillId="26" borderId="1" xfId="0" applyNumberFormat="1" applyFont="1" applyFill="1" applyBorder="1" applyAlignment="1">
      <alignment horizontal="center"/>
    </xf>
    <xf numFmtId="1" fontId="18" fillId="26" borderId="1" xfId="0" applyNumberFormat="1" applyFont="1" applyFill="1" applyBorder="1" applyAlignment="1">
      <alignment horizontal="center"/>
    </xf>
    <xf numFmtId="1" fontId="17" fillId="20" borderId="24" xfId="0" applyNumberFormat="1" applyFont="1" applyFill="1" applyBorder="1" applyAlignment="1">
      <alignment horizontal="center"/>
    </xf>
    <xf numFmtId="1" fontId="18" fillId="20" borderId="25" xfId="0" applyNumberFormat="1" applyFont="1" applyFill="1" applyBorder="1" applyAlignment="1">
      <alignment horizontal="center"/>
    </xf>
    <xf numFmtId="0" fontId="17" fillId="31" borderId="42" xfId="0" applyFont="1" applyFill="1" applyBorder="1" applyAlignment="1">
      <alignment horizontal="center"/>
    </xf>
    <xf numFmtId="0" fontId="18" fillId="20" borderId="6" xfId="0" applyFont="1" applyFill="1" applyBorder="1" applyAlignment="1">
      <alignment horizontal="center"/>
    </xf>
    <xf numFmtId="1" fontId="19" fillId="20" borderId="26" xfId="0" applyNumberFormat="1" applyFont="1" applyFill="1" applyBorder="1" applyAlignment="1">
      <alignment horizontal="center"/>
    </xf>
    <xf numFmtId="1" fontId="18" fillId="20" borderId="13" xfId="0" applyNumberFormat="1" applyFont="1" applyFill="1" applyBorder="1" applyAlignment="1">
      <alignment horizontal="center"/>
    </xf>
    <xf numFmtId="1" fontId="19" fillId="20" borderId="35" xfId="0" applyNumberFormat="1" applyFont="1" applyFill="1" applyBorder="1" applyAlignment="1">
      <alignment horizontal="center"/>
    </xf>
    <xf numFmtId="1" fontId="18" fillId="20" borderId="11" xfId="0" applyNumberFormat="1" applyFont="1" applyFill="1" applyBorder="1" applyAlignment="1">
      <alignment horizontal="center"/>
    </xf>
    <xf numFmtId="0" fontId="17" fillId="31" borderId="45" xfId="0" applyFont="1" applyFill="1" applyBorder="1" applyAlignment="1">
      <alignment horizontal="center"/>
    </xf>
    <xf numFmtId="1" fontId="17" fillId="20" borderId="40" xfId="0" applyNumberFormat="1" applyFont="1" applyFill="1" applyBorder="1" applyAlignment="1">
      <alignment horizontal="center"/>
    </xf>
    <xf numFmtId="1" fontId="18" fillId="20" borderId="15" xfId="0" applyNumberFormat="1" applyFont="1" applyFill="1" applyBorder="1" applyAlignment="1">
      <alignment horizontal="center"/>
    </xf>
    <xf numFmtId="1" fontId="17" fillId="20" borderId="15" xfId="0" applyNumberFormat="1" applyFont="1" applyFill="1" applyBorder="1" applyAlignment="1">
      <alignment horizontal="center"/>
    </xf>
    <xf numFmtId="1" fontId="19" fillId="20" borderId="40" xfId="0" applyNumberFormat="1" applyFont="1" applyFill="1" applyBorder="1" applyAlignment="1">
      <alignment horizontal="center"/>
    </xf>
    <xf numFmtId="1" fontId="18" fillId="20" borderId="16" xfId="0" applyNumberFormat="1" applyFont="1" applyFill="1" applyBorder="1" applyAlignment="1">
      <alignment horizontal="center"/>
    </xf>
    <xf numFmtId="0" fontId="17" fillId="20" borderId="26" xfId="0" applyFont="1" applyFill="1" applyBorder="1" applyAlignment="1">
      <alignment horizontal="center"/>
    </xf>
    <xf numFmtId="1" fontId="20" fillId="20" borderId="13" xfId="0" applyNumberFormat="1" applyFont="1" applyFill="1" applyBorder="1" applyAlignment="1">
      <alignment horizontal="center"/>
    </xf>
    <xf numFmtId="0" fontId="17" fillId="20" borderId="40" xfId="0" applyFont="1" applyFill="1" applyBorder="1" applyAlignment="1">
      <alignment horizontal="center"/>
    </xf>
    <xf numFmtId="0" fontId="18" fillId="20" borderId="15" xfId="0" applyFont="1" applyFill="1" applyBorder="1" applyAlignment="1">
      <alignment horizontal="center"/>
    </xf>
    <xf numFmtId="0" fontId="17" fillId="20" borderId="15" xfId="0" applyFont="1" applyFill="1" applyBorder="1" applyAlignment="1">
      <alignment horizontal="center"/>
    </xf>
    <xf numFmtId="1" fontId="20" fillId="20" borderId="16" xfId="0" applyNumberFormat="1" applyFont="1" applyFill="1" applyBorder="1" applyAlignment="1">
      <alignment horizontal="center"/>
    </xf>
    <xf numFmtId="164" fontId="21" fillId="13" borderId="1" xfId="0" applyNumberFormat="1" applyFont="1" applyFill="1" applyBorder="1" applyAlignment="1">
      <alignment horizontal="center"/>
    </xf>
    <xf numFmtId="0" fontId="16" fillId="35" borderId="0" xfId="0" applyFont="1" applyFill="1"/>
    <xf numFmtId="0" fontId="17" fillId="13" borderId="7" xfId="0" applyFont="1" applyFill="1" applyBorder="1" applyAlignment="1">
      <alignment horizontal="center"/>
    </xf>
    <xf numFmtId="0" fontId="17" fillId="35" borderId="0" xfId="0" applyFont="1" applyFill="1"/>
    <xf numFmtId="0" fontId="19" fillId="28" borderId="48" xfId="0" applyFont="1" applyFill="1" applyBorder="1" applyAlignment="1">
      <alignment horizontal="center"/>
    </xf>
    <xf numFmtId="0" fontId="17" fillId="30" borderId="1" xfId="0" applyFont="1" applyFill="1" applyBorder="1" applyAlignment="1">
      <alignment horizontal="center"/>
    </xf>
    <xf numFmtId="0" fontId="17" fillId="24" borderId="1" xfId="0" applyFont="1" applyFill="1" applyBorder="1" applyAlignment="1">
      <alignment horizontal="center"/>
    </xf>
    <xf numFmtId="0" fontId="17" fillId="6" borderId="38" xfId="0" applyFont="1" applyFill="1" applyBorder="1" applyAlignment="1">
      <alignment horizontal="center"/>
    </xf>
    <xf numFmtId="1" fontId="19" fillId="20" borderId="49" xfId="0" applyNumberFormat="1" applyFont="1" applyFill="1" applyBorder="1" applyAlignment="1">
      <alignment horizontal="center"/>
    </xf>
    <xf numFmtId="0" fontId="17" fillId="13" borderId="34" xfId="0" applyFont="1" applyFill="1" applyBorder="1" applyAlignment="1">
      <alignment horizontal="center"/>
    </xf>
    <xf numFmtId="0" fontId="19" fillId="28" borderId="50" xfId="0" applyFont="1" applyFill="1" applyBorder="1" applyAlignment="1">
      <alignment horizontal="center"/>
    </xf>
    <xf numFmtId="1" fontId="17" fillId="12" borderId="20" xfId="0" applyNumberFormat="1" applyFont="1" applyFill="1" applyBorder="1" applyAlignment="1">
      <alignment horizontal="center"/>
    </xf>
    <xf numFmtId="1" fontId="18" fillId="12" borderId="20" xfId="0" applyNumberFormat="1" applyFont="1" applyFill="1" applyBorder="1" applyAlignment="1">
      <alignment horizontal="center"/>
    </xf>
    <xf numFmtId="1" fontId="19" fillId="5" borderId="1" xfId="0" applyNumberFormat="1" applyFont="1" applyFill="1" applyBorder="1" applyAlignment="1">
      <alignment horizontal="center"/>
    </xf>
    <xf numFmtId="1" fontId="18" fillId="5" borderId="38" xfId="0" applyNumberFormat="1" applyFont="1" applyFill="1" applyBorder="1" applyAlignment="1">
      <alignment horizontal="center"/>
    </xf>
    <xf numFmtId="0" fontId="17" fillId="36" borderId="0" xfId="0" applyFont="1" applyFill="1"/>
    <xf numFmtId="1" fontId="17" fillId="37" borderId="1" xfId="0" applyNumberFormat="1" applyFont="1" applyFill="1" applyBorder="1" applyAlignment="1">
      <alignment horizontal="center"/>
    </xf>
    <xf numFmtId="1" fontId="18" fillId="37" borderId="1" xfId="0" applyNumberFormat="1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/>
    </xf>
    <xf numFmtId="9" fontId="17" fillId="7" borderId="1" xfId="1" applyFont="1" applyFill="1" applyBorder="1" applyAlignment="1">
      <alignment horizontal="center"/>
    </xf>
    <xf numFmtId="1" fontId="17" fillId="38" borderId="20" xfId="0" applyNumberFormat="1" applyFont="1" applyFill="1" applyBorder="1" applyAlignment="1">
      <alignment horizontal="center"/>
    </xf>
    <xf numFmtId="1" fontId="18" fillId="38" borderId="20" xfId="0" applyNumberFormat="1" applyFont="1" applyFill="1" applyBorder="1" applyAlignment="1">
      <alignment horizontal="center"/>
    </xf>
    <xf numFmtId="1" fontId="17" fillId="25" borderId="1" xfId="0" applyNumberFormat="1" applyFont="1" applyFill="1" applyBorder="1" applyAlignment="1">
      <alignment horizontal="center"/>
    </xf>
    <xf numFmtId="1" fontId="18" fillId="25" borderId="1" xfId="0" applyNumberFormat="1" applyFont="1" applyFill="1" applyBorder="1" applyAlignment="1">
      <alignment horizontal="center"/>
    </xf>
    <xf numFmtId="2" fontId="17" fillId="11" borderId="1" xfId="0" applyNumberFormat="1" applyFont="1" applyFill="1" applyBorder="1" applyAlignment="1">
      <alignment horizontal="center"/>
    </xf>
    <xf numFmtId="1" fontId="19" fillId="5" borderId="5" xfId="0" applyNumberFormat="1" applyFont="1" applyFill="1" applyBorder="1" applyAlignment="1">
      <alignment horizontal="center"/>
    </xf>
    <xf numFmtId="1" fontId="18" fillId="5" borderId="43" xfId="0" applyNumberFormat="1" applyFont="1" applyFill="1" applyBorder="1" applyAlignment="1">
      <alignment horizontal="center"/>
    </xf>
    <xf numFmtId="1" fontId="17" fillId="39" borderId="1" xfId="0" applyNumberFormat="1" applyFont="1" applyFill="1" applyBorder="1" applyAlignment="1">
      <alignment horizontal="center"/>
    </xf>
    <xf numFmtId="1" fontId="18" fillId="39" borderId="1" xfId="0" applyNumberFormat="1" applyFont="1" applyFill="1" applyBorder="1" applyAlignment="1">
      <alignment horizontal="center"/>
    </xf>
    <xf numFmtId="0" fontId="17" fillId="36" borderId="0" xfId="0" applyFont="1" applyFill="1" applyAlignment="1">
      <alignment horizontal="left"/>
    </xf>
    <xf numFmtId="1" fontId="17" fillId="36" borderId="1" xfId="0" applyNumberFormat="1" applyFont="1" applyFill="1" applyBorder="1" applyAlignment="1">
      <alignment horizontal="center"/>
    </xf>
    <xf numFmtId="1" fontId="18" fillId="36" borderId="1" xfId="0" applyNumberFormat="1" applyFont="1" applyFill="1" applyBorder="1" applyAlignment="1">
      <alignment horizontal="center"/>
    </xf>
    <xf numFmtId="1" fontId="17" fillId="11" borderId="1" xfId="0" applyNumberFormat="1" applyFont="1" applyFill="1" applyBorder="1" applyAlignment="1">
      <alignment horizontal="center"/>
    </xf>
    <xf numFmtId="13" fontId="17" fillId="7" borderId="1" xfId="0" applyNumberFormat="1" applyFont="1" applyFill="1" applyBorder="1" applyAlignment="1">
      <alignment horizontal="center"/>
    </xf>
    <xf numFmtId="1" fontId="17" fillId="26" borderId="5" xfId="0" applyNumberFormat="1" applyFont="1" applyFill="1" applyBorder="1" applyAlignment="1">
      <alignment horizontal="center"/>
    </xf>
    <xf numFmtId="1" fontId="18" fillId="26" borderId="5" xfId="0" applyNumberFormat="1" applyFont="1" applyFill="1" applyBorder="1" applyAlignment="1">
      <alignment horizontal="center"/>
    </xf>
    <xf numFmtId="2" fontId="17" fillId="10" borderId="1" xfId="0" applyNumberFormat="1" applyFont="1" applyFill="1" applyBorder="1" applyAlignment="1">
      <alignment horizontal="center"/>
    </xf>
    <xf numFmtId="0" fontId="17" fillId="23" borderId="9" xfId="0" applyFont="1" applyFill="1" applyBorder="1"/>
    <xf numFmtId="0" fontId="17" fillId="23" borderId="11" xfId="0" applyFont="1" applyFill="1" applyBorder="1"/>
    <xf numFmtId="0" fontId="17" fillId="23" borderId="33" xfId="0" applyFont="1" applyFill="1" applyBorder="1"/>
    <xf numFmtId="0" fontId="17" fillId="23" borderId="32" xfId="0" applyFont="1" applyFill="1" applyBorder="1"/>
    <xf numFmtId="0" fontId="17" fillId="26" borderId="12" xfId="0" applyFont="1" applyFill="1" applyBorder="1"/>
    <xf numFmtId="0" fontId="17" fillId="26" borderId="0" xfId="0" applyFont="1" applyFill="1"/>
    <xf numFmtId="0" fontId="17" fillId="26" borderId="13" xfId="0" applyFont="1" applyFill="1" applyBorder="1"/>
    <xf numFmtId="0" fontId="17" fillId="26" borderId="0" xfId="0" applyFont="1" applyFill="1" applyAlignment="1">
      <alignment horizontal="center"/>
    </xf>
    <xf numFmtId="0" fontId="17" fillId="26" borderId="14" xfId="0" applyFont="1" applyFill="1" applyBorder="1"/>
    <xf numFmtId="0" fontId="17" fillId="26" borderId="15" xfId="0" applyFont="1" applyFill="1" applyBorder="1"/>
    <xf numFmtId="0" fontId="17" fillId="26" borderId="16" xfId="0" applyFont="1" applyFill="1" applyBorder="1"/>
    <xf numFmtId="2" fontId="19" fillId="10" borderId="1" xfId="0" applyNumberFormat="1" applyFont="1" applyFill="1" applyBorder="1" applyAlignment="1">
      <alignment horizontal="center"/>
    </xf>
    <xf numFmtId="0" fontId="17" fillId="11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/>
    </xf>
    <xf numFmtId="0" fontId="17" fillId="13" borderId="29" xfId="0" applyFont="1" applyFill="1" applyBorder="1"/>
    <xf numFmtId="0" fontId="17" fillId="13" borderId="31" xfId="0" applyFont="1" applyFill="1" applyBorder="1"/>
    <xf numFmtId="0" fontId="17" fillId="32" borderId="12" xfId="0" applyFont="1" applyFill="1" applyBorder="1"/>
    <xf numFmtId="0" fontId="17" fillId="32" borderId="0" xfId="0" applyFont="1" applyFill="1"/>
    <xf numFmtId="0" fontId="17" fillId="32" borderId="13" xfId="0" applyFont="1" applyFill="1" applyBorder="1"/>
    <xf numFmtId="0" fontId="17" fillId="13" borderId="1" xfId="0" applyFont="1" applyFill="1" applyBorder="1" applyAlignment="1">
      <alignment horizontal="center"/>
    </xf>
    <xf numFmtId="9" fontId="17" fillId="13" borderId="1" xfId="1" applyFont="1" applyFill="1" applyBorder="1" applyAlignment="1">
      <alignment horizontal="center"/>
    </xf>
    <xf numFmtId="0" fontId="17" fillId="32" borderId="14" xfId="0" applyFont="1" applyFill="1" applyBorder="1"/>
    <xf numFmtId="0" fontId="17" fillId="32" borderId="15" xfId="0" applyFont="1" applyFill="1" applyBorder="1"/>
    <xf numFmtId="0" fontId="17" fillId="32" borderId="16" xfId="0" applyFont="1" applyFill="1" applyBorder="1"/>
    <xf numFmtId="0" fontId="17" fillId="23" borderId="29" xfId="0" applyFont="1" applyFill="1" applyBorder="1"/>
    <xf numFmtId="0" fontId="17" fillId="23" borderId="31" xfId="0" applyFont="1" applyFill="1" applyBorder="1"/>
    <xf numFmtId="0" fontId="17" fillId="33" borderId="12" xfId="0" applyFont="1" applyFill="1" applyBorder="1"/>
    <xf numFmtId="0" fontId="17" fillId="33" borderId="0" xfId="0" applyFont="1" applyFill="1"/>
    <xf numFmtId="0" fontId="17" fillId="33" borderId="13" xfId="0" applyFont="1" applyFill="1" applyBorder="1"/>
    <xf numFmtId="1" fontId="17" fillId="39" borderId="46" xfId="0" applyNumberFormat="1" applyFont="1" applyFill="1" applyBorder="1" applyAlignment="1">
      <alignment horizontal="center"/>
    </xf>
    <xf numFmtId="1" fontId="18" fillId="39" borderId="46" xfId="0" applyNumberFormat="1" applyFont="1" applyFill="1" applyBorder="1" applyAlignment="1">
      <alignment horizontal="center"/>
    </xf>
    <xf numFmtId="1" fontId="17" fillId="36" borderId="46" xfId="0" applyNumberFormat="1" applyFont="1" applyFill="1" applyBorder="1" applyAlignment="1">
      <alignment horizontal="center"/>
    </xf>
    <xf numFmtId="1" fontId="18" fillId="36" borderId="46" xfId="0" applyNumberFormat="1" applyFont="1" applyFill="1" applyBorder="1" applyAlignment="1">
      <alignment horizontal="center"/>
    </xf>
    <xf numFmtId="1" fontId="17" fillId="26" borderId="47" xfId="0" applyNumberFormat="1" applyFont="1" applyFill="1" applyBorder="1" applyAlignment="1">
      <alignment horizontal="center"/>
    </xf>
    <xf numFmtId="1" fontId="18" fillId="26" borderId="47" xfId="0" applyNumberFormat="1" applyFont="1" applyFill="1" applyBorder="1" applyAlignment="1">
      <alignment horizontal="center"/>
    </xf>
    <xf numFmtId="2" fontId="17" fillId="23" borderId="1" xfId="0" applyNumberFormat="1" applyFont="1" applyFill="1" applyBorder="1" applyAlignment="1">
      <alignment horizontal="center"/>
    </xf>
    <xf numFmtId="0" fontId="17" fillId="33" borderId="14" xfId="0" applyFont="1" applyFill="1" applyBorder="1"/>
    <xf numFmtId="0" fontId="17" fillId="33" borderId="15" xfId="0" applyFont="1" applyFill="1" applyBorder="1"/>
    <xf numFmtId="0" fontId="17" fillId="33" borderId="16" xfId="0" applyFont="1" applyFill="1" applyBorder="1"/>
    <xf numFmtId="0" fontId="17" fillId="14" borderId="29" xfId="0" applyFont="1" applyFill="1" applyBorder="1"/>
    <xf numFmtId="0" fontId="17" fillId="14" borderId="31" xfId="0" applyFont="1" applyFill="1" applyBorder="1"/>
    <xf numFmtId="0" fontId="17" fillId="34" borderId="12" xfId="0" applyFont="1" applyFill="1" applyBorder="1"/>
    <xf numFmtId="0" fontId="17" fillId="34" borderId="0" xfId="0" applyFont="1" applyFill="1"/>
    <xf numFmtId="0" fontId="17" fillId="34" borderId="13" xfId="0" applyFont="1" applyFill="1" applyBorder="1"/>
    <xf numFmtId="0" fontId="23" fillId="2" borderId="1" xfId="0" applyFont="1" applyFill="1" applyBorder="1" applyAlignment="1">
      <alignment horizontal="center"/>
    </xf>
    <xf numFmtId="0" fontId="23" fillId="17" borderId="1" xfId="0" applyFont="1" applyFill="1" applyBorder="1" applyAlignment="1">
      <alignment horizontal="center"/>
    </xf>
    <xf numFmtId="0" fontId="23" fillId="40" borderId="1" xfId="0" applyFont="1" applyFill="1" applyBorder="1" applyAlignment="1">
      <alignment horizontal="center"/>
    </xf>
    <xf numFmtId="0" fontId="17" fillId="34" borderId="14" xfId="0" applyFont="1" applyFill="1" applyBorder="1"/>
    <xf numFmtId="0" fontId="17" fillId="34" borderId="15" xfId="0" applyFont="1" applyFill="1" applyBorder="1"/>
    <xf numFmtId="0" fontId="17" fillId="34" borderId="16" xfId="0" applyFont="1" applyFill="1" applyBorder="1"/>
    <xf numFmtId="0" fontId="17" fillId="41" borderId="12" xfId="0" applyFont="1" applyFill="1" applyBorder="1"/>
    <xf numFmtId="0" fontId="17" fillId="41" borderId="0" xfId="0" applyFont="1" applyFill="1"/>
    <xf numFmtId="0" fontId="17" fillId="41" borderId="13" xfId="0" applyFont="1" applyFill="1" applyBorder="1"/>
    <xf numFmtId="0" fontId="17" fillId="41" borderId="0" xfId="0" applyFont="1" applyFill="1" applyAlignment="1">
      <alignment horizontal="center"/>
    </xf>
    <xf numFmtId="0" fontId="19" fillId="41" borderId="0" xfId="0" applyFont="1" applyFill="1"/>
    <xf numFmtId="0" fontId="19" fillId="41" borderId="0" xfId="0" applyFont="1" applyFill="1" applyAlignment="1">
      <alignment horizontal="center"/>
    </xf>
    <xf numFmtId="0" fontId="17" fillId="41" borderId="14" xfId="0" applyFont="1" applyFill="1" applyBorder="1"/>
    <xf numFmtId="0" fontId="17" fillId="41" borderId="15" xfId="0" applyFont="1" applyFill="1" applyBorder="1"/>
    <xf numFmtId="0" fontId="17" fillId="41" borderId="15" xfId="0" applyFont="1" applyFill="1" applyBorder="1" applyAlignment="1">
      <alignment horizontal="center"/>
    </xf>
    <xf numFmtId="0" fontId="17" fillId="41" borderId="16" xfId="0" applyFont="1" applyFill="1" applyBorder="1"/>
    <xf numFmtId="2" fontId="17" fillId="7" borderId="1" xfId="0" applyNumberFormat="1" applyFont="1" applyFill="1" applyBorder="1" applyAlignment="1">
      <alignment horizontal="center"/>
    </xf>
    <xf numFmtId="1" fontId="17" fillId="12" borderId="1" xfId="0" applyNumberFormat="1" applyFont="1" applyFill="1" applyBorder="1" applyAlignment="1">
      <alignment horizontal="center"/>
    </xf>
    <xf numFmtId="1" fontId="18" fillId="12" borderId="1" xfId="0" applyNumberFormat="1" applyFont="1" applyFill="1" applyBorder="1" applyAlignment="1">
      <alignment horizontal="center"/>
    </xf>
    <xf numFmtId="0" fontId="24" fillId="22" borderId="0" xfId="0" applyFont="1" applyFill="1"/>
    <xf numFmtId="0" fontId="14" fillId="2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8" fillId="8" borderId="0" xfId="0" applyFont="1" applyFill="1" applyAlignment="1">
      <alignment horizontal="center" vertical="center"/>
    </xf>
    <xf numFmtId="164" fontId="6" fillId="13" borderId="1" xfId="0" applyNumberFormat="1" applyFont="1" applyFill="1" applyBorder="1" applyAlignment="1">
      <alignment horizontal="center" vertical="center"/>
    </xf>
    <xf numFmtId="0" fontId="29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12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1" fontId="7" fillId="9" borderId="0" xfId="0" applyNumberFormat="1" applyFont="1" applyFill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1" fontId="8" fillId="9" borderId="0" xfId="0" applyNumberFormat="1" applyFont="1" applyFill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1" fontId="8" fillId="10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26" fillId="9" borderId="0" xfId="0" applyFont="1" applyFill="1" applyAlignment="1">
      <alignment horizontal="center" vertical="center"/>
    </xf>
    <xf numFmtId="1" fontId="6" fillId="10" borderId="1" xfId="0" applyNumberFormat="1" applyFont="1" applyFill="1" applyBorder="1" applyAlignment="1">
      <alignment horizontal="center" vertical="center"/>
    </xf>
    <xf numFmtId="0" fontId="25" fillId="9" borderId="0" xfId="0" applyFont="1" applyFill="1" applyAlignment="1">
      <alignment horizontal="center" vertical="center"/>
    </xf>
    <xf numFmtId="166" fontId="6" fillId="11" borderId="1" xfId="1" applyNumberFormat="1" applyFont="1" applyFill="1" applyBorder="1" applyAlignment="1">
      <alignment horizontal="center" vertical="center"/>
    </xf>
    <xf numFmtId="1" fontId="6" fillId="11" borderId="1" xfId="0" applyNumberFormat="1" applyFont="1" applyFill="1" applyBorder="1" applyAlignment="1">
      <alignment horizontal="center" vertical="center"/>
    </xf>
    <xf numFmtId="1" fontId="8" fillId="11" borderId="1" xfId="0" applyNumberFormat="1" applyFont="1" applyFill="1" applyBorder="1" applyAlignment="1">
      <alignment horizontal="center" vertical="center"/>
    </xf>
    <xf numFmtId="166" fontId="6" fillId="10" borderId="1" xfId="1" applyNumberFormat="1" applyFont="1" applyFill="1" applyBorder="1" applyAlignment="1">
      <alignment horizontal="center" vertical="center"/>
    </xf>
    <xf numFmtId="166" fontId="6" fillId="7" borderId="1" xfId="1" applyNumberFormat="1" applyFont="1" applyFill="1" applyBorder="1" applyAlignment="1">
      <alignment horizontal="center" vertical="center"/>
    </xf>
    <xf numFmtId="0" fontId="6" fillId="14" borderId="17" xfId="0" applyFont="1" applyFill="1" applyBorder="1" applyAlignment="1">
      <alignment horizontal="center" vertical="center"/>
    </xf>
    <xf numFmtId="0" fontId="6" fillId="14" borderId="18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26" fillId="12" borderId="0" xfId="0" applyFont="1" applyFill="1" applyAlignment="1">
      <alignment horizontal="center" vertical="center"/>
    </xf>
    <xf numFmtId="0" fontId="6" fillId="12" borderId="13" xfId="0" applyFont="1" applyFill="1" applyBorder="1" applyAlignment="1">
      <alignment horizontal="center" vertical="center"/>
    </xf>
    <xf numFmtId="0" fontId="6" fillId="12" borderId="12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0" fontId="6" fillId="12" borderId="15" xfId="0" applyFont="1" applyFill="1" applyBorder="1" applyAlignment="1">
      <alignment horizontal="center" vertical="center"/>
    </xf>
    <xf numFmtId="0" fontId="6" fillId="12" borderId="16" xfId="0" applyFont="1" applyFill="1" applyBorder="1" applyAlignment="1">
      <alignment horizontal="center" vertical="center"/>
    </xf>
    <xf numFmtId="166" fontId="8" fillId="10" borderId="1" xfId="1" applyNumberFormat="1" applyFont="1" applyFill="1" applyBorder="1" applyAlignment="1">
      <alignment horizontal="center" vertical="center"/>
    </xf>
    <xf numFmtId="0" fontId="6" fillId="14" borderId="19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9" fontId="6" fillId="7" borderId="1" xfId="1" applyFont="1" applyFill="1" applyBorder="1" applyAlignment="1">
      <alignment horizontal="center" vertical="center"/>
    </xf>
    <xf numFmtId="10" fontId="6" fillId="11" borderId="1" xfId="1" applyNumberFormat="1" applyFont="1" applyFill="1" applyBorder="1" applyAlignment="1">
      <alignment horizontal="center" vertical="center"/>
    </xf>
    <xf numFmtId="9" fontId="6" fillId="10" borderId="20" xfId="1" applyFont="1" applyFill="1" applyBorder="1" applyAlignment="1">
      <alignment horizontal="center" vertical="center"/>
    </xf>
    <xf numFmtId="1" fontId="6" fillId="11" borderId="20" xfId="0" applyNumberFormat="1" applyFont="1" applyFill="1" applyBorder="1" applyAlignment="1">
      <alignment horizontal="center" vertical="center"/>
    </xf>
    <xf numFmtId="9" fontId="6" fillId="10" borderId="1" xfId="1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 vertical="center"/>
    </xf>
    <xf numFmtId="0" fontId="8" fillId="9" borderId="15" xfId="0" applyFont="1" applyFill="1" applyBorder="1" applyAlignment="1">
      <alignment horizontal="center" vertical="center"/>
    </xf>
    <xf numFmtId="0" fontId="8" fillId="9" borderId="16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31" fillId="8" borderId="0" xfId="0" applyFont="1" applyFill="1" applyAlignment="1">
      <alignment horizontal="center" vertical="center"/>
    </xf>
    <xf numFmtId="164" fontId="8" fillId="13" borderId="20" xfId="0" applyNumberFormat="1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10" fontId="8" fillId="7" borderId="1" xfId="1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1" fontId="8" fillId="7" borderId="1" xfId="0" applyNumberFormat="1" applyFont="1" applyFill="1" applyBorder="1" applyAlignment="1">
      <alignment horizontal="center" vertical="center"/>
    </xf>
    <xf numFmtId="0" fontId="8" fillId="12" borderId="13" xfId="0" applyFont="1" applyFill="1" applyBorder="1" applyAlignment="1">
      <alignment horizontal="center" vertical="center"/>
    </xf>
    <xf numFmtId="1" fontId="8" fillId="15" borderId="1" xfId="0" applyNumberFormat="1" applyFont="1" applyFill="1" applyBorder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10" fontId="8" fillId="10" borderId="1" xfId="1" applyNumberFormat="1" applyFont="1" applyFill="1" applyBorder="1" applyAlignment="1">
      <alignment horizontal="center" vertical="center"/>
    </xf>
    <xf numFmtId="9" fontId="8" fillId="11" borderId="1" xfId="1" applyFont="1" applyFill="1" applyBorder="1" applyAlignment="1">
      <alignment horizontal="center" vertical="center"/>
    </xf>
    <xf numFmtId="10" fontId="8" fillId="11" borderId="1" xfId="1" applyNumberFormat="1" applyFont="1" applyFill="1" applyBorder="1" applyAlignment="1">
      <alignment horizontal="center" vertical="center"/>
    </xf>
    <xf numFmtId="0" fontId="8" fillId="9" borderId="27" xfId="0" applyFont="1" applyFill="1" applyBorder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0" fillId="8" borderId="0" xfId="0" applyFont="1" applyFill="1" applyAlignment="1">
      <alignment horizontal="center" vertical="center"/>
    </xf>
    <xf numFmtId="1" fontId="17" fillId="38" borderId="1" xfId="0" applyNumberFormat="1" applyFont="1" applyFill="1" applyBorder="1" applyAlignment="1">
      <alignment horizontal="center"/>
    </xf>
    <xf numFmtId="1" fontId="18" fillId="38" borderId="1" xfId="0" applyNumberFormat="1" applyFont="1" applyFill="1" applyBorder="1" applyAlignment="1">
      <alignment horizontal="center"/>
    </xf>
    <xf numFmtId="1" fontId="17" fillId="25" borderId="46" xfId="0" applyNumberFormat="1" applyFont="1" applyFill="1" applyBorder="1" applyAlignment="1">
      <alignment horizontal="center"/>
    </xf>
    <xf numFmtId="1" fontId="18" fillId="25" borderId="46" xfId="0" applyNumberFormat="1" applyFont="1" applyFill="1" applyBorder="1" applyAlignment="1">
      <alignment horizontal="center"/>
    </xf>
    <xf numFmtId="0" fontId="2" fillId="6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7" fillId="13" borderId="1" xfId="0" applyFont="1" applyFill="1" applyBorder="1" applyAlignment="1">
      <alignment horizontal="center"/>
    </xf>
    <xf numFmtId="167" fontId="17" fillId="23" borderId="1" xfId="0" applyNumberFormat="1" applyFont="1" applyFill="1" applyBorder="1" applyAlignment="1">
      <alignment horizontal="center"/>
    </xf>
    <xf numFmtId="167" fontId="14" fillId="5" borderId="1" xfId="0" applyNumberFormat="1" applyFont="1" applyFill="1" applyBorder="1" applyAlignment="1">
      <alignment horizontal="center"/>
    </xf>
    <xf numFmtId="0" fontId="22" fillId="16" borderId="8" xfId="0" applyFont="1" applyFill="1" applyBorder="1"/>
    <xf numFmtId="0" fontId="22" fillId="16" borderId="22" xfId="0" applyFont="1" applyFill="1" applyBorder="1"/>
    <xf numFmtId="0" fontId="22" fillId="16" borderId="23" xfId="0" applyFont="1" applyFill="1" applyBorder="1"/>
    <xf numFmtId="0" fontId="17" fillId="13" borderId="54" xfId="0" applyFont="1" applyFill="1" applyBorder="1" applyAlignment="1">
      <alignment horizontal="center"/>
    </xf>
    <xf numFmtId="0" fontId="17" fillId="43" borderId="1" xfId="0" applyFont="1" applyFill="1" applyBorder="1" applyAlignment="1">
      <alignment horizontal="center"/>
    </xf>
    <xf numFmtId="0" fontId="17" fillId="10" borderId="1" xfId="0" applyFont="1" applyFill="1" applyBorder="1" applyAlignment="1">
      <alignment horizontal="center"/>
    </xf>
    <xf numFmtId="0" fontId="17" fillId="41" borderId="1" xfId="0" applyFont="1" applyFill="1" applyBorder="1" applyAlignment="1">
      <alignment horizontal="center"/>
    </xf>
    <xf numFmtId="1" fontId="17" fillId="20" borderId="60" xfId="0" applyNumberFormat="1" applyFont="1" applyFill="1" applyBorder="1" applyAlignment="1">
      <alignment horizontal="center"/>
    </xf>
    <xf numFmtId="1" fontId="18" fillId="20" borderId="60" xfId="0" applyNumberFormat="1" applyFont="1" applyFill="1" applyBorder="1" applyAlignment="1">
      <alignment horizontal="center"/>
    </xf>
    <xf numFmtId="1" fontId="17" fillId="12" borderId="55" xfId="0" applyNumberFormat="1" applyFont="1" applyFill="1" applyBorder="1" applyAlignment="1">
      <alignment horizontal="center"/>
    </xf>
    <xf numFmtId="1" fontId="18" fillId="12" borderId="55" xfId="0" applyNumberFormat="1" applyFont="1" applyFill="1" applyBorder="1" applyAlignment="1">
      <alignment horizontal="center"/>
    </xf>
    <xf numFmtId="1" fontId="17" fillId="20" borderId="5" xfId="0" applyNumberFormat="1" applyFont="1" applyFill="1" applyBorder="1" applyAlignment="1">
      <alignment horizontal="center"/>
    </xf>
    <xf numFmtId="1" fontId="18" fillId="20" borderId="5" xfId="0" applyNumberFormat="1" applyFont="1" applyFill="1" applyBorder="1" applyAlignment="1">
      <alignment horizontal="center"/>
    </xf>
    <xf numFmtId="1" fontId="18" fillId="20" borderId="4" xfId="0" applyNumberFormat="1" applyFont="1" applyFill="1" applyBorder="1" applyAlignment="1">
      <alignment horizontal="center"/>
    </xf>
    <xf numFmtId="0" fontId="17" fillId="36" borderId="21" xfId="0" applyFont="1" applyFill="1" applyBorder="1"/>
    <xf numFmtId="0" fontId="17" fillId="36" borderId="22" xfId="0" applyFont="1" applyFill="1" applyBorder="1" applyAlignment="1">
      <alignment horizontal="center"/>
    </xf>
    <xf numFmtId="0" fontId="17" fillId="36" borderId="22" xfId="0" applyFont="1" applyFill="1" applyBorder="1"/>
    <xf numFmtId="0" fontId="17" fillId="36" borderId="23" xfId="0" applyFont="1" applyFill="1" applyBorder="1"/>
    <xf numFmtId="1" fontId="19" fillId="5" borderId="6" xfId="0" applyNumberFormat="1" applyFont="1" applyFill="1" applyBorder="1" applyAlignment="1">
      <alignment horizontal="center"/>
    </xf>
    <xf numFmtId="0" fontId="17" fillId="36" borderId="26" xfId="0" applyFont="1" applyFill="1" applyBorder="1"/>
    <xf numFmtId="0" fontId="17" fillId="36" borderId="7" xfId="0" applyFont="1" applyFill="1" applyBorder="1"/>
    <xf numFmtId="0" fontId="17" fillId="36" borderId="0" xfId="0" applyFont="1" applyFill="1" applyAlignment="1">
      <alignment horizontal="center"/>
    </xf>
    <xf numFmtId="168" fontId="17" fillId="11" borderId="1" xfId="0" applyNumberFormat="1" applyFont="1" applyFill="1" applyBorder="1" applyAlignment="1">
      <alignment horizontal="center"/>
    </xf>
    <xf numFmtId="1" fontId="17" fillId="20" borderId="1" xfId="0" applyNumberFormat="1" applyFont="1" applyFill="1" applyBorder="1" applyAlignment="1">
      <alignment horizontal="center"/>
    </xf>
    <xf numFmtId="1" fontId="17" fillId="20" borderId="20" xfId="0" applyNumberFormat="1" applyFont="1" applyFill="1" applyBorder="1" applyAlignment="1">
      <alignment horizontal="center"/>
    </xf>
    <xf numFmtId="0" fontId="17" fillId="20" borderId="20" xfId="0" applyFont="1" applyFill="1" applyBorder="1"/>
    <xf numFmtId="1" fontId="18" fillId="11" borderId="1" xfId="0" applyNumberFormat="1" applyFont="1" applyFill="1" applyBorder="1" applyAlignment="1">
      <alignment horizontal="center"/>
    </xf>
    <xf numFmtId="0" fontId="17" fillId="20" borderId="5" xfId="0" applyFont="1" applyFill="1" applyBorder="1"/>
    <xf numFmtId="1" fontId="17" fillId="43" borderId="1" xfId="0" applyNumberFormat="1" applyFont="1" applyFill="1" applyBorder="1" applyAlignment="1">
      <alignment horizontal="center"/>
    </xf>
    <xf numFmtId="1" fontId="18" fillId="43" borderId="1" xfId="0" applyNumberFormat="1" applyFont="1" applyFill="1" applyBorder="1" applyAlignment="1">
      <alignment horizontal="center"/>
    </xf>
    <xf numFmtId="1" fontId="18" fillId="39" borderId="2" xfId="0" applyNumberFormat="1" applyFont="1" applyFill="1" applyBorder="1" applyAlignment="1">
      <alignment horizontal="center"/>
    </xf>
    <xf numFmtId="1" fontId="17" fillId="10" borderId="1" xfId="0" applyNumberFormat="1" applyFont="1" applyFill="1" applyBorder="1" applyAlignment="1">
      <alignment horizontal="center"/>
    </xf>
    <xf numFmtId="1" fontId="18" fillId="10" borderId="1" xfId="0" applyNumberFormat="1" applyFont="1" applyFill="1" applyBorder="1" applyAlignment="1">
      <alignment horizontal="center"/>
    </xf>
    <xf numFmtId="1" fontId="17" fillId="41" borderId="1" xfId="0" applyNumberFormat="1" applyFont="1" applyFill="1" applyBorder="1" applyAlignment="1">
      <alignment horizontal="center"/>
    </xf>
    <xf numFmtId="1" fontId="18" fillId="41" borderId="1" xfId="0" applyNumberFormat="1" applyFont="1" applyFill="1" applyBorder="1" applyAlignment="1">
      <alignment horizontal="center"/>
    </xf>
    <xf numFmtId="2" fontId="17" fillId="36" borderId="0" xfId="0" applyNumberFormat="1" applyFont="1" applyFill="1"/>
    <xf numFmtId="168" fontId="17" fillId="10" borderId="1" xfId="0" applyNumberFormat="1" applyFont="1" applyFill="1" applyBorder="1" applyAlignment="1">
      <alignment horizontal="center"/>
    </xf>
    <xf numFmtId="1" fontId="17" fillId="11" borderId="5" xfId="0" applyNumberFormat="1" applyFont="1" applyFill="1" applyBorder="1" applyAlignment="1">
      <alignment horizontal="center"/>
    </xf>
    <xf numFmtId="1" fontId="18" fillId="11" borderId="5" xfId="0" applyNumberFormat="1" applyFont="1" applyFill="1" applyBorder="1" applyAlignment="1">
      <alignment horizontal="center"/>
    </xf>
    <xf numFmtId="1" fontId="17" fillId="43" borderId="5" xfId="0" applyNumberFormat="1" applyFont="1" applyFill="1" applyBorder="1" applyAlignment="1">
      <alignment horizontal="center"/>
    </xf>
    <xf numFmtId="1" fontId="18" fillId="43" borderId="5" xfId="0" applyNumberFormat="1" applyFont="1" applyFill="1" applyBorder="1" applyAlignment="1">
      <alignment horizontal="center"/>
    </xf>
    <xf numFmtId="0" fontId="17" fillId="36" borderId="24" xfId="0" applyFont="1" applyFill="1" applyBorder="1"/>
    <xf numFmtId="0" fontId="17" fillId="36" borderId="25" xfId="0" applyFont="1" applyFill="1" applyBorder="1" applyAlignment="1">
      <alignment horizontal="center"/>
    </xf>
    <xf numFmtId="0" fontId="17" fillId="36" borderId="25" xfId="0" applyFont="1" applyFill="1" applyBorder="1"/>
    <xf numFmtId="0" fontId="17" fillId="36" borderId="6" xfId="0" applyFont="1" applyFill="1" applyBorder="1"/>
    <xf numFmtId="1" fontId="17" fillId="10" borderId="5" xfId="0" applyNumberFormat="1" applyFont="1" applyFill="1" applyBorder="1" applyAlignment="1">
      <alignment horizontal="center"/>
    </xf>
    <xf numFmtId="1" fontId="18" fillId="10" borderId="5" xfId="0" applyNumberFormat="1" applyFont="1" applyFill="1" applyBorder="1" applyAlignment="1">
      <alignment horizontal="center"/>
    </xf>
    <xf numFmtId="1" fontId="17" fillId="41" borderId="5" xfId="0" applyNumberFormat="1" applyFont="1" applyFill="1" applyBorder="1" applyAlignment="1">
      <alignment horizontal="center"/>
    </xf>
    <xf numFmtId="1" fontId="18" fillId="41" borderId="5" xfId="0" applyNumberFormat="1" applyFont="1" applyFill="1" applyBorder="1" applyAlignment="1">
      <alignment horizontal="center"/>
    </xf>
    <xf numFmtId="1" fontId="17" fillId="11" borderId="46" xfId="0" applyNumberFormat="1" applyFont="1" applyFill="1" applyBorder="1" applyAlignment="1">
      <alignment horizontal="center"/>
    </xf>
    <xf numFmtId="1" fontId="18" fillId="11" borderId="46" xfId="0" applyNumberFormat="1" applyFont="1" applyFill="1" applyBorder="1" applyAlignment="1">
      <alignment horizontal="center"/>
    </xf>
    <xf numFmtId="1" fontId="17" fillId="43" borderId="46" xfId="0" applyNumberFormat="1" applyFont="1" applyFill="1" applyBorder="1" applyAlignment="1">
      <alignment horizontal="center"/>
    </xf>
    <xf numFmtId="1" fontId="18" fillId="43" borderId="46" xfId="0" applyNumberFormat="1" applyFont="1" applyFill="1" applyBorder="1" applyAlignment="1">
      <alignment horizontal="center"/>
    </xf>
    <xf numFmtId="1" fontId="17" fillId="10" borderId="46" xfId="0" applyNumberFormat="1" applyFont="1" applyFill="1" applyBorder="1" applyAlignment="1">
      <alignment horizontal="center"/>
    </xf>
    <xf numFmtId="1" fontId="18" fillId="10" borderId="46" xfId="0" applyNumberFormat="1" applyFont="1" applyFill="1" applyBorder="1" applyAlignment="1">
      <alignment horizontal="center"/>
    </xf>
    <xf numFmtId="1" fontId="17" fillId="41" borderId="46" xfId="0" applyNumberFormat="1" applyFont="1" applyFill="1" applyBorder="1" applyAlignment="1">
      <alignment horizontal="center"/>
    </xf>
    <xf numFmtId="1" fontId="18" fillId="41" borderId="46" xfId="0" applyNumberFormat="1" applyFont="1" applyFill="1" applyBorder="1" applyAlignment="1">
      <alignment horizontal="center"/>
    </xf>
    <xf numFmtId="1" fontId="17" fillId="11" borderId="47" xfId="0" applyNumberFormat="1" applyFont="1" applyFill="1" applyBorder="1" applyAlignment="1">
      <alignment horizontal="center"/>
    </xf>
    <xf numFmtId="1" fontId="18" fillId="11" borderId="47" xfId="0" applyNumberFormat="1" applyFont="1" applyFill="1" applyBorder="1" applyAlignment="1">
      <alignment horizontal="center"/>
    </xf>
    <xf numFmtId="1" fontId="17" fillId="43" borderId="47" xfId="0" applyNumberFormat="1" applyFont="1" applyFill="1" applyBorder="1" applyAlignment="1">
      <alignment horizontal="center"/>
    </xf>
    <xf numFmtId="1" fontId="18" fillId="43" borderId="47" xfId="0" applyNumberFormat="1" applyFont="1" applyFill="1" applyBorder="1" applyAlignment="1">
      <alignment horizontal="center"/>
    </xf>
    <xf numFmtId="1" fontId="17" fillId="10" borderId="47" xfId="0" applyNumberFormat="1" applyFont="1" applyFill="1" applyBorder="1" applyAlignment="1">
      <alignment horizontal="center"/>
    </xf>
    <xf numFmtId="1" fontId="18" fillId="10" borderId="47" xfId="0" applyNumberFormat="1" applyFont="1" applyFill="1" applyBorder="1" applyAlignment="1">
      <alignment horizontal="center"/>
    </xf>
    <xf numFmtId="1" fontId="17" fillId="41" borderId="47" xfId="0" applyNumberFormat="1" applyFont="1" applyFill="1" applyBorder="1" applyAlignment="1">
      <alignment horizontal="center"/>
    </xf>
    <xf numFmtId="1" fontId="18" fillId="41" borderId="47" xfId="0" applyNumberFormat="1" applyFont="1" applyFill="1" applyBorder="1" applyAlignment="1">
      <alignment horizontal="center"/>
    </xf>
    <xf numFmtId="0" fontId="17" fillId="27" borderId="29" xfId="0" applyFont="1" applyFill="1" applyBorder="1"/>
    <xf numFmtId="0" fontId="17" fillId="27" borderId="31" xfId="0" applyFont="1" applyFill="1" applyBorder="1"/>
    <xf numFmtId="0" fontId="19" fillId="6" borderId="29" xfId="0" applyFont="1" applyFill="1" applyBorder="1" applyAlignment="1">
      <alignment horizontal="center"/>
    </xf>
    <xf numFmtId="0" fontId="19" fillId="6" borderId="31" xfId="0" applyFont="1" applyFill="1" applyBorder="1" applyAlignment="1">
      <alignment horizontal="center"/>
    </xf>
    <xf numFmtId="0" fontId="19" fillId="7" borderId="12" xfId="0" applyFont="1" applyFill="1" applyBorder="1"/>
    <xf numFmtId="0" fontId="19" fillId="7" borderId="0" xfId="0" applyFont="1" applyFill="1"/>
    <xf numFmtId="0" fontId="19" fillId="7" borderId="13" xfId="0" applyFont="1" applyFill="1" applyBorder="1"/>
    <xf numFmtId="0" fontId="19" fillId="6" borderId="1" xfId="0" applyFont="1" applyFill="1" applyBorder="1"/>
    <xf numFmtId="3" fontId="19" fillId="6" borderId="1" xfId="0" applyNumberFormat="1" applyFont="1" applyFill="1" applyBorder="1" applyAlignment="1">
      <alignment horizontal="center"/>
    </xf>
    <xf numFmtId="0" fontId="19" fillId="6" borderId="26" xfId="0" applyFont="1" applyFill="1" applyBorder="1"/>
    <xf numFmtId="0" fontId="19" fillId="6" borderId="0" xfId="0" applyFont="1" applyFill="1"/>
    <xf numFmtId="3" fontId="19" fillId="6" borderId="7" xfId="0" applyNumberFormat="1" applyFont="1" applyFill="1" applyBorder="1" applyAlignment="1">
      <alignment horizontal="center"/>
    </xf>
    <xf numFmtId="0" fontId="19" fillId="7" borderId="14" xfId="0" applyFont="1" applyFill="1" applyBorder="1"/>
    <xf numFmtId="0" fontId="19" fillId="7" borderId="15" xfId="0" applyFont="1" applyFill="1" applyBorder="1"/>
    <xf numFmtId="0" fontId="19" fillId="7" borderId="16" xfId="0" applyFont="1" applyFill="1" applyBorder="1"/>
    <xf numFmtId="0" fontId="17" fillId="35" borderId="0" xfId="0" applyFont="1" applyFill="1" applyBorder="1"/>
    <xf numFmtId="0" fontId="23" fillId="35" borderId="0" xfId="0" applyFont="1" applyFill="1" applyBorder="1" applyAlignment="1">
      <alignment horizontal="center"/>
    </xf>
    <xf numFmtId="0" fontId="17" fillId="35" borderId="0" xfId="0" applyFont="1" applyFill="1" applyBorder="1" applyAlignment="1"/>
    <xf numFmtId="0" fontId="17" fillId="35" borderId="0" xfId="0" applyFont="1" applyFill="1" applyBorder="1" applyAlignment="1">
      <alignment horizontal="center"/>
    </xf>
    <xf numFmtId="0" fontId="19" fillId="35" borderId="0" xfId="0" applyFont="1" applyFill="1" applyBorder="1"/>
    <xf numFmtId="0" fontId="19" fillId="35" borderId="0" xfId="0" applyFont="1" applyFill="1" applyBorder="1" applyAlignment="1">
      <alignment horizontal="center"/>
    </xf>
    <xf numFmtId="1" fontId="18" fillId="20" borderId="0" xfId="0" applyNumberFormat="1" applyFont="1" applyFill="1" applyBorder="1" applyAlignment="1">
      <alignment horizontal="center"/>
    </xf>
    <xf numFmtId="0" fontId="18" fillId="20" borderId="0" xfId="0" applyFont="1" applyFill="1" applyBorder="1" applyAlignment="1">
      <alignment horizontal="center"/>
    </xf>
    <xf numFmtId="0" fontId="17" fillId="20" borderId="0" xfId="0" applyFont="1" applyFill="1" applyBorder="1" applyAlignment="1">
      <alignment horizontal="center"/>
    </xf>
    <xf numFmtId="1" fontId="17" fillId="20" borderId="0" xfId="0" applyNumberFormat="1" applyFont="1" applyFill="1" applyBorder="1" applyAlignment="1">
      <alignment horizontal="center"/>
    </xf>
    <xf numFmtId="1" fontId="17" fillId="26" borderId="46" xfId="0" applyNumberFormat="1" applyFont="1" applyFill="1" applyBorder="1" applyAlignment="1">
      <alignment horizontal="center"/>
    </xf>
    <xf numFmtId="0" fontId="6" fillId="12" borderId="10" xfId="0" applyFont="1" applyFill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6" fillId="13" borderId="8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6" fillId="11" borderId="51" xfId="0" applyFont="1" applyFill="1" applyBorder="1" applyAlignment="1">
      <alignment horizontal="center" vertical="center"/>
    </xf>
    <xf numFmtId="0" fontId="6" fillId="11" borderId="28" xfId="0" applyFont="1" applyFill="1" applyBorder="1" applyAlignment="1">
      <alignment horizontal="center" vertical="center"/>
    </xf>
    <xf numFmtId="0" fontId="11" fillId="17" borderId="0" xfId="0" applyFont="1" applyFill="1" applyAlignment="1">
      <alignment horizontal="center" vertical="center"/>
    </xf>
    <xf numFmtId="0" fontId="11" fillId="16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1" fontId="10" fillId="11" borderId="1" xfId="0" applyNumberFormat="1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1" fontId="10" fillId="10" borderId="21" xfId="0" applyNumberFormat="1" applyFont="1" applyFill="1" applyBorder="1" applyAlignment="1">
      <alignment horizontal="center" vertical="center"/>
    </xf>
    <xf numFmtId="0" fontId="10" fillId="10" borderId="22" xfId="0" applyFont="1" applyFill="1" applyBorder="1" applyAlignment="1">
      <alignment horizontal="center" vertical="center"/>
    </xf>
    <xf numFmtId="0" fontId="10" fillId="10" borderId="23" xfId="0" applyFont="1" applyFill="1" applyBorder="1" applyAlignment="1">
      <alignment horizontal="center" vertical="center"/>
    </xf>
    <xf numFmtId="0" fontId="10" fillId="10" borderId="24" xfId="0" applyFont="1" applyFill="1" applyBorder="1" applyAlignment="1">
      <alignment horizontal="center" vertical="center"/>
    </xf>
    <xf numFmtId="0" fontId="10" fillId="10" borderId="25" xfId="0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center" vertical="center"/>
    </xf>
    <xf numFmtId="1" fontId="10" fillId="10" borderId="1" xfId="0" applyNumberFormat="1" applyFont="1" applyFill="1" applyBorder="1" applyAlignment="1">
      <alignment horizontal="center" vertical="center"/>
    </xf>
    <xf numFmtId="9" fontId="10" fillId="11" borderId="1" xfId="1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13" borderId="22" xfId="0" applyFont="1" applyFill="1" applyBorder="1" applyAlignment="1">
      <alignment horizontal="center" vertical="center"/>
    </xf>
    <xf numFmtId="0" fontId="8" fillId="13" borderId="23" xfId="0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28" fillId="8" borderId="26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left"/>
    </xf>
    <xf numFmtId="0" fontId="3" fillId="7" borderId="8" xfId="0" applyFont="1" applyFill="1" applyBorder="1" applyAlignment="1">
      <alignment horizontal="left"/>
    </xf>
    <xf numFmtId="0" fontId="3" fillId="7" borderId="3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21" fillId="13" borderId="2" xfId="0" applyFont="1" applyFill="1" applyBorder="1" applyAlignment="1">
      <alignment horizontal="center"/>
    </xf>
    <xf numFmtId="0" fontId="21" fillId="13" borderId="3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4" fillId="23" borderId="15" xfId="0" applyFont="1" applyFill="1" applyBorder="1" applyAlignment="1">
      <alignment horizontal="center"/>
    </xf>
    <xf numFmtId="0" fontId="13" fillId="16" borderId="10" xfId="0" applyFont="1" applyFill="1" applyBorder="1" applyAlignment="1">
      <alignment horizontal="center"/>
    </xf>
    <xf numFmtId="0" fontId="13" fillId="16" borderId="27" xfId="0" applyFont="1" applyFill="1" applyBorder="1" applyAlignment="1">
      <alignment horizontal="center"/>
    </xf>
    <xf numFmtId="0" fontId="13" fillId="16" borderId="28" xfId="0" applyFont="1" applyFill="1" applyBorder="1" applyAlignment="1">
      <alignment horizontal="center"/>
    </xf>
    <xf numFmtId="0" fontId="15" fillId="4" borderId="25" xfId="0" applyFont="1" applyFill="1" applyBorder="1" applyAlignment="1">
      <alignment horizontal="center"/>
    </xf>
    <xf numFmtId="0" fontId="14" fillId="23" borderId="25" xfId="0" applyFont="1" applyFill="1" applyBorder="1" applyAlignment="1">
      <alignment horizontal="center"/>
    </xf>
    <xf numFmtId="0" fontId="14" fillId="23" borderId="30" xfId="0" applyFont="1" applyFill="1" applyBorder="1" applyAlignment="1">
      <alignment horizontal="center"/>
    </xf>
    <xf numFmtId="0" fontId="14" fillId="6" borderId="30" xfId="0" applyFont="1" applyFill="1" applyBorder="1" applyAlignment="1">
      <alignment horizontal="center"/>
    </xf>
    <xf numFmtId="0" fontId="14" fillId="23" borderId="31" xfId="0" applyFont="1" applyFill="1" applyBorder="1" applyAlignment="1">
      <alignment horizontal="center"/>
    </xf>
    <xf numFmtId="0" fontId="14" fillId="13" borderId="2" xfId="0" applyFont="1" applyFill="1" applyBorder="1" applyAlignment="1">
      <alignment horizontal="center"/>
    </xf>
    <xf numFmtId="0" fontId="14" fillId="13" borderId="3" xfId="0" applyFont="1" applyFill="1" applyBorder="1" applyAlignment="1">
      <alignment horizontal="center"/>
    </xf>
    <xf numFmtId="164" fontId="14" fillId="13" borderId="2" xfId="0" applyNumberFormat="1" applyFont="1" applyFill="1" applyBorder="1" applyAlignment="1">
      <alignment horizontal="center" vertical="center"/>
    </xf>
    <xf numFmtId="164" fontId="14" fillId="13" borderId="8" xfId="0" applyNumberFormat="1" applyFont="1" applyFill="1" applyBorder="1" applyAlignment="1">
      <alignment horizontal="center" vertical="center"/>
    </xf>
    <xf numFmtId="164" fontId="14" fillId="13" borderId="3" xfId="0" applyNumberFormat="1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/>
    </xf>
    <xf numFmtId="0" fontId="14" fillId="25" borderId="30" xfId="0" applyFont="1" applyFill="1" applyBorder="1" applyAlignment="1">
      <alignment horizontal="center"/>
    </xf>
    <xf numFmtId="0" fontId="14" fillId="24" borderId="30" xfId="0" applyFont="1" applyFill="1" applyBorder="1" applyAlignment="1">
      <alignment horizontal="center"/>
    </xf>
    <xf numFmtId="0" fontId="22" fillId="16" borderId="52" xfId="0" applyFont="1" applyFill="1" applyBorder="1" applyAlignment="1">
      <alignment horizontal="center"/>
    </xf>
    <xf numFmtId="0" fontId="22" fillId="16" borderId="53" xfId="0" applyFont="1" applyFill="1" applyBorder="1" applyAlignment="1">
      <alignment horizontal="center"/>
    </xf>
    <xf numFmtId="0" fontId="17" fillId="13" borderId="3" xfId="0" applyFont="1" applyFill="1" applyBorder="1" applyAlignment="1">
      <alignment horizontal="center"/>
    </xf>
    <xf numFmtId="0" fontId="17" fillId="13" borderId="1" xfId="0" applyFont="1" applyFill="1" applyBorder="1" applyAlignment="1">
      <alignment horizontal="center"/>
    </xf>
    <xf numFmtId="164" fontId="17" fillId="13" borderId="1" xfId="0" applyNumberFormat="1" applyFont="1" applyFill="1" applyBorder="1" applyAlignment="1">
      <alignment horizontal="center"/>
    </xf>
    <xf numFmtId="164" fontId="17" fillId="13" borderId="2" xfId="0" applyNumberFormat="1" applyFont="1" applyFill="1" applyBorder="1" applyAlignment="1">
      <alignment horizontal="center"/>
    </xf>
    <xf numFmtId="0" fontId="17" fillId="30" borderId="55" xfId="0" applyFont="1" applyFill="1" applyBorder="1" applyAlignment="1">
      <alignment horizontal="center"/>
    </xf>
    <xf numFmtId="0" fontId="17" fillId="18" borderId="55" xfId="0" applyFont="1" applyFill="1" applyBorder="1" applyAlignment="1">
      <alignment horizontal="center"/>
    </xf>
    <xf numFmtId="0" fontId="17" fillId="27" borderId="55" xfId="0" applyFont="1" applyFill="1" applyBorder="1" applyAlignment="1">
      <alignment horizontal="center"/>
    </xf>
    <xf numFmtId="0" fontId="17" fillId="24" borderId="55" xfId="0" applyFont="1" applyFill="1" applyBorder="1" applyAlignment="1">
      <alignment horizontal="center"/>
    </xf>
    <xf numFmtId="0" fontId="17" fillId="4" borderId="55" xfId="0" applyFont="1" applyFill="1" applyBorder="1" applyAlignment="1">
      <alignment horizontal="center"/>
    </xf>
    <xf numFmtId="0" fontId="17" fillId="23" borderId="55" xfId="0" applyFont="1" applyFill="1" applyBorder="1" applyAlignment="1">
      <alignment horizontal="center"/>
    </xf>
    <xf numFmtId="0" fontId="17" fillId="16" borderId="3" xfId="0" applyFont="1" applyFill="1" applyBorder="1" applyAlignment="1">
      <alignment horizontal="center"/>
    </xf>
    <xf numFmtId="0" fontId="17" fillId="16" borderId="1" xfId="0" applyFont="1" applyFill="1" applyBorder="1" applyAlignment="1">
      <alignment horizontal="center"/>
    </xf>
    <xf numFmtId="0" fontId="17" fillId="16" borderId="2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7" fillId="4" borderId="35" xfId="0" applyFont="1" applyFill="1" applyBorder="1" applyAlignment="1">
      <alignment horizontal="center"/>
    </xf>
    <xf numFmtId="0" fontId="17" fillId="4" borderId="36" xfId="0" applyFont="1" applyFill="1" applyBorder="1" applyAlignment="1">
      <alignment horizontal="center"/>
    </xf>
    <xf numFmtId="0" fontId="17" fillId="23" borderId="35" xfId="0" applyFont="1" applyFill="1" applyBorder="1" applyAlignment="1">
      <alignment horizontal="center"/>
    </xf>
    <xf numFmtId="0" fontId="17" fillId="23" borderId="36" xfId="0" applyFont="1" applyFill="1" applyBorder="1" applyAlignment="1">
      <alignment horizontal="center"/>
    </xf>
    <xf numFmtId="0" fontId="17" fillId="11" borderId="56" xfId="0" applyFont="1" applyFill="1" applyBorder="1" applyAlignment="1">
      <alignment horizontal="center"/>
    </xf>
    <xf numFmtId="0" fontId="17" fillId="11" borderId="57" xfId="0" applyFont="1" applyFill="1" applyBorder="1" applyAlignment="1">
      <alignment horizontal="center"/>
    </xf>
    <xf numFmtId="0" fontId="17" fillId="43" borderId="56" xfId="0" applyFont="1" applyFill="1" applyBorder="1" applyAlignment="1">
      <alignment horizontal="center"/>
    </xf>
    <xf numFmtId="0" fontId="17" fillId="43" borderId="57" xfId="0" applyFont="1" applyFill="1" applyBorder="1" applyAlignment="1">
      <alignment horizontal="center"/>
    </xf>
    <xf numFmtId="0" fontId="17" fillId="10" borderId="56" xfId="0" applyFont="1" applyFill="1" applyBorder="1" applyAlignment="1">
      <alignment horizontal="center"/>
    </xf>
    <xf numFmtId="0" fontId="17" fillId="10" borderId="57" xfId="0" applyFont="1" applyFill="1" applyBorder="1" applyAlignment="1">
      <alignment horizontal="center"/>
    </xf>
    <xf numFmtId="0" fontId="17" fillId="41" borderId="56" xfId="0" applyFont="1" applyFill="1" applyBorder="1" applyAlignment="1">
      <alignment horizontal="center"/>
    </xf>
    <xf numFmtId="0" fontId="17" fillId="41" borderId="57" xfId="0" applyFont="1" applyFill="1" applyBorder="1" applyAlignment="1">
      <alignment horizontal="center"/>
    </xf>
    <xf numFmtId="0" fontId="17" fillId="6" borderId="55" xfId="0" applyFont="1" applyFill="1" applyBorder="1" applyAlignment="1">
      <alignment horizontal="center"/>
    </xf>
    <xf numFmtId="0" fontId="17" fillId="6" borderId="58" xfId="0" applyFont="1" applyFill="1" applyBorder="1" applyAlignment="1">
      <alignment horizontal="center"/>
    </xf>
    <xf numFmtId="0" fontId="17" fillId="30" borderId="35" xfId="0" applyFont="1" applyFill="1" applyBorder="1" applyAlignment="1">
      <alignment horizontal="center"/>
    </xf>
    <xf numFmtId="0" fontId="17" fillId="30" borderId="36" xfId="0" applyFont="1" applyFill="1" applyBorder="1" applyAlignment="1">
      <alignment horizontal="center"/>
    </xf>
    <xf numFmtId="0" fontId="17" fillId="18" borderId="35" xfId="0" applyFont="1" applyFill="1" applyBorder="1" applyAlignment="1">
      <alignment horizontal="center"/>
    </xf>
    <xf numFmtId="0" fontId="17" fillId="18" borderId="36" xfId="0" applyFont="1" applyFill="1" applyBorder="1" applyAlignment="1">
      <alignment horizontal="center"/>
    </xf>
    <xf numFmtId="0" fontId="17" fillId="27" borderId="35" xfId="0" applyFont="1" applyFill="1" applyBorder="1" applyAlignment="1">
      <alignment horizontal="center"/>
    </xf>
    <xf numFmtId="0" fontId="17" fillId="27" borderId="36" xfId="0" applyFont="1" applyFill="1" applyBorder="1" applyAlignment="1">
      <alignment horizontal="center"/>
    </xf>
    <xf numFmtId="0" fontId="17" fillId="24" borderId="35" xfId="0" applyFont="1" applyFill="1" applyBorder="1" applyAlignment="1">
      <alignment horizontal="center"/>
    </xf>
    <xf numFmtId="0" fontId="17" fillId="24" borderId="36" xfId="0" applyFont="1" applyFill="1" applyBorder="1" applyAlignment="1">
      <alignment horizontal="center"/>
    </xf>
    <xf numFmtId="0" fontId="17" fillId="4" borderId="20" xfId="0" applyFont="1" applyFill="1" applyBorder="1" applyAlignment="1">
      <alignment horizontal="center"/>
    </xf>
    <xf numFmtId="0" fontId="17" fillId="23" borderId="20" xfId="0" applyFont="1" applyFill="1" applyBorder="1" applyAlignment="1">
      <alignment horizontal="center"/>
    </xf>
    <xf numFmtId="0" fontId="17" fillId="11" borderId="21" xfId="0" applyFont="1" applyFill="1" applyBorder="1" applyAlignment="1">
      <alignment horizontal="center"/>
    </xf>
    <xf numFmtId="0" fontId="17" fillId="11" borderId="23" xfId="0" applyFont="1" applyFill="1" applyBorder="1" applyAlignment="1">
      <alignment horizontal="center"/>
    </xf>
    <xf numFmtId="0" fontId="17" fillId="43" borderId="21" xfId="0" applyFont="1" applyFill="1" applyBorder="1" applyAlignment="1">
      <alignment horizontal="center"/>
    </xf>
    <xf numFmtId="0" fontId="17" fillId="43" borderId="23" xfId="0" applyFont="1" applyFill="1" applyBorder="1" applyAlignment="1">
      <alignment horizontal="center"/>
    </xf>
    <xf numFmtId="0" fontId="17" fillId="10" borderId="21" xfId="0" applyFont="1" applyFill="1" applyBorder="1" applyAlignment="1">
      <alignment horizontal="center"/>
    </xf>
    <xf numFmtId="0" fontId="17" fillId="10" borderId="23" xfId="0" applyFont="1" applyFill="1" applyBorder="1" applyAlignment="1">
      <alignment horizontal="center"/>
    </xf>
    <xf numFmtId="0" fontId="17" fillId="6" borderId="20" xfId="0" applyFont="1" applyFill="1" applyBorder="1" applyAlignment="1">
      <alignment horizontal="center"/>
    </xf>
    <xf numFmtId="0" fontId="17" fillId="6" borderId="59" xfId="0" applyFont="1" applyFill="1" applyBorder="1" applyAlignment="1">
      <alignment horizontal="center"/>
    </xf>
    <xf numFmtId="0" fontId="17" fillId="30" borderId="26" xfId="0" applyFont="1" applyFill="1" applyBorder="1" applyAlignment="1">
      <alignment horizontal="center"/>
    </xf>
    <xf numFmtId="0" fontId="17" fillId="30" borderId="7" xfId="0" applyFont="1" applyFill="1" applyBorder="1" applyAlignment="1">
      <alignment horizontal="center"/>
    </xf>
    <xf numFmtId="0" fontId="17" fillId="18" borderId="26" xfId="0" applyFont="1" applyFill="1" applyBorder="1" applyAlignment="1">
      <alignment horizontal="center"/>
    </xf>
    <xf numFmtId="0" fontId="17" fillId="18" borderId="7" xfId="0" applyFont="1" applyFill="1" applyBorder="1" applyAlignment="1">
      <alignment horizontal="center"/>
    </xf>
    <xf numFmtId="0" fontId="17" fillId="27" borderId="26" xfId="0" applyFont="1" applyFill="1" applyBorder="1" applyAlignment="1">
      <alignment horizontal="center"/>
    </xf>
    <xf numFmtId="0" fontId="17" fillId="27" borderId="7" xfId="0" applyFont="1" applyFill="1" applyBorder="1" applyAlignment="1">
      <alignment horizontal="center"/>
    </xf>
    <xf numFmtId="0" fontId="17" fillId="24" borderId="26" xfId="0" applyFont="1" applyFill="1" applyBorder="1" applyAlignment="1">
      <alignment horizontal="center"/>
    </xf>
    <xf numFmtId="0" fontId="17" fillId="24" borderId="7" xfId="0" applyFont="1" applyFill="1" applyBorder="1" applyAlignment="1">
      <alignment horizontal="center"/>
    </xf>
    <xf numFmtId="0" fontId="17" fillId="23" borderId="26" xfId="0" applyFont="1" applyFill="1" applyBorder="1" applyAlignment="1">
      <alignment horizontal="center"/>
    </xf>
    <xf numFmtId="0" fontId="17" fillId="23" borderId="7" xfId="0" applyFont="1" applyFill="1" applyBorder="1" applyAlignment="1">
      <alignment horizontal="center"/>
    </xf>
    <xf numFmtId="0" fontId="17" fillId="41" borderId="21" xfId="0" applyFont="1" applyFill="1" applyBorder="1" applyAlignment="1">
      <alignment horizontal="center"/>
    </xf>
    <xf numFmtId="0" fontId="17" fillId="41" borderId="23" xfId="0" applyFont="1" applyFill="1" applyBorder="1" applyAlignment="1">
      <alignment horizontal="center"/>
    </xf>
    <xf numFmtId="0" fontId="17" fillId="6" borderId="35" xfId="0" applyFont="1" applyFill="1" applyBorder="1" applyAlignment="1">
      <alignment horizontal="center"/>
    </xf>
    <xf numFmtId="0" fontId="17" fillId="6" borderId="11" xfId="0" applyFont="1" applyFill="1" applyBorder="1" applyAlignment="1">
      <alignment horizontal="center"/>
    </xf>
    <xf numFmtId="0" fontId="17" fillId="6" borderId="26" xfId="0" applyFont="1" applyFill="1" applyBorder="1" applyAlignment="1">
      <alignment horizontal="center"/>
    </xf>
    <xf numFmtId="0" fontId="17" fillId="6" borderId="13" xfId="0" applyFont="1" applyFill="1" applyBorder="1" applyAlignment="1">
      <alignment horizontal="center"/>
    </xf>
    <xf numFmtId="0" fontId="17" fillId="4" borderId="26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1" fontId="17" fillId="42" borderId="55" xfId="0" applyNumberFormat="1" applyFont="1" applyFill="1" applyBorder="1" applyAlignment="1">
      <alignment horizontal="center"/>
    </xf>
    <xf numFmtId="0" fontId="17" fillId="42" borderId="55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17" fillId="4" borderId="8" xfId="0" applyFont="1" applyFill="1" applyBorder="1" applyAlignment="1">
      <alignment horizontal="center"/>
    </xf>
    <xf numFmtId="0" fontId="17" fillId="4" borderId="3" xfId="0" applyFont="1" applyFill="1" applyBorder="1" applyAlignment="1">
      <alignment horizontal="center"/>
    </xf>
    <xf numFmtId="0" fontId="17" fillId="42" borderId="1" xfId="0" applyFont="1" applyFill="1" applyBorder="1" applyAlignment="1">
      <alignment horizontal="center"/>
    </xf>
    <xf numFmtId="1" fontId="17" fillId="42" borderId="1" xfId="0" applyNumberFormat="1" applyFont="1" applyFill="1" applyBorder="1" applyAlignment="1">
      <alignment horizontal="center"/>
    </xf>
    <xf numFmtId="0" fontId="17" fillId="30" borderId="20" xfId="0" applyFont="1" applyFill="1" applyBorder="1" applyAlignment="1">
      <alignment horizontal="center"/>
    </xf>
    <xf numFmtId="0" fontId="17" fillId="18" borderId="20" xfId="0" applyFont="1" applyFill="1" applyBorder="1" applyAlignment="1">
      <alignment horizontal="center"/>
    </xf>
    <xf numFmtId="0" fontId="17" fillId="27" borderId="20" xfId="0" applyFont="1" applyFill="1" applyBorder="1" applyAlignment="1">
      <alignment horizontal="center"/>
    </xf>
    <xf numFmtId="0" fontId="17" fillId="24" borderId="20" xfId="0" applyFont="1" applyFill="1" applyBorder="1" applyAlignment="1">
      <alignment horizontal="center"/>
    </xf>
    <xf numFmtId="0" fontId="17" fillId="23" borderId="10" xfId="0" applyFont="1" applyFill="1" applyBorder="1" applyAlignment="1">
      <alignment horizontal="center"/>
    </xf>
    <xf numFmtId="0" fontId="17" fillId="23" borderId="25" xfId="0" applyFont="1" applyFill="1" applyBorder="1" applyAlignment="1">
      <alignment horizontal="center"/>
    </xf>
    <xf numFmtId="0" fontId="17" fillId="13" borderId="30" xfId="0" applyFont="1" applyFill="1" applyBorder="1" applyAlignment="1">
      <alignment horizontal="center"/>
    </xf>
    <xf numFmtId="168" fontId="17" fillId="13" borderId="1" xfId="0" applyNumberFormat="1" applyFont="1" applyFill="1" applyBorder="1" applyAlignment="1">
      <alignment horizontal="center"/>
    </xf>
    <xf numFmtId="13" fontId="17" fillId="13" borderId="1" xfId="0" applyNumberFormat="1" applyFont="1" applyFill="1" applyBorder="1" applyAlignment="1">
      <alignment horizontal="center"/>
    </xf>
    <xf numFmtId="0" fontId="17" fillId="35" borderId="0" xfId="0" applyFont="1" applyFill="1" applyAlignment="1">
      <alignment horizontal="center"/>
    </xf>
    <xf numFmtId="0" fontId="17" fillId="23" borderId="30" xfId="0" applyFont="1" applyFill="1" applyBorder="1" applyAlignment="1">
      <alignment horizontal="center"/>
    </xf>
    <xf numFmtId="0" fontId="17" fillId="27" borderId="30" xfId="0" applyFont="1" applyFill="1" applyBorder="1" applyAlignment="1">
      <alignment horizontal="center"/>
    </xf>
    <xf numFmtId="0" fontId="17" fillId="14" borderId="30" xfId="0" applyFont="1" applyFill="1" applyBorder="1" applyAlignment="1">
      <alignment horizontal="center"/>
    </xf>
    <xf numFmtId="0" fontId="17" fillId="34" borderId="22" xfId="0" applyFont="1" applyFill="1" applyBorder="1" applyAlignment="1">
      <alignment horizontal="center"/>
    </xf>
    <xf numFmtId="168" fontId="17" fillId="13" borderId="2" xfId="2" applyNumberFormat="1" applyFont="1" applyFill="1" applyBorder="1" applyAlignment="1">
      <alignment horizontal="center"/>
    </xf>
    <xf numFmtId="168" fontId="17" fillId="13" borderId="3" xfId="2" applyNumberFormat="1" applyFont="1" applyFill="1" applyBorder="1" applyAlignment="1">
      <alignment horizontal="center"/>
    </xf>
    <xf numFmtId="170" fontId="17" fillId="13" borderId="2" xfId="2" applyNumberFormat="1" applyFont="1" applyFill="1" applyBorder="1" applyAlignment="1">
      <alignment horizontal="center"/>
    </xf>
    <xf numFmtId="170" fontId="17" fillId="13" borderId="3" xfId="2" applyNumberFormat="1" applyFont="1" applyFill="1" applyBorder="1" applyAlignment="1">
      <alignment horizontal="center"/>
    </xf>
    <xf numFmtId="0" fontId="19" fillId="6" borderId="30" xfId="0" applyFont="1" applyFill="1" applyBorder="1" applyAlignment="1">
      <alignment horizontal="center"/>
    </xf>
    <xf numFmtId="39" fontId="17" fillId="13" borderId="2" xfId="2" applyNumberFormat="1" applyFont="1" applyFill="1" applyBorder="1" applyAlignment="1">
      <alignment horizontal="center"/>
    </xf>
    <xf numFmtId="39" fontId="17" fillId="13" borderId="3" xfId="2" applyNumberFormat="1" applyFont="1" applyFill="1" applyBorder="1" applyAlignment="1">
      <alignment horizontal="center"/>
    </xf>
    <xf numFmtId="169" fontId="17" fillId="13" borderId="2" xfId="2" applyNumberFormat="1" applyFont="1" applyFill="1" applyBorder="1" applyAlignment="1">
      <alignment horizontal="center"/>
    </xf>
    <xf numFmtId="169" fontId="17" fillId="13" borderId="3" xfId="2" applyNumberFormat="1" applyFont="1" applyFill="1" applyBorder="1" applyAlignment="1">
      <alignment horizontal="center"/>
    </xf>
    <xf numFmtId="1" fontId="17" fillId="42" borderId="2" xfId="0" applyNumberFormat="1" applyFont="1" applyFill="1" applyBorder="1" applyAlignment="1">
      <alignment horizontal="center"/>
    </xf>
    <xf numFmtId="1" fontId="17" fillId="42" borderId="3" xfId="0" applyNumberFormat="1" applyFont="1" applyFill="1" applyBorder="1" applyAlignment="1">
      <alignment horizontal="center"/>
    </xf>
    <xf numFmtId="0" fontId="17" fillId="18" borderId="40" xfId="0" applyFont="1" applyFill="1" applyBorder="1" applyAlignment="1">
      <alignment horizontal="center"/>
    </xf>
    <xf numFmtId="0" fontId="17" fillId="18" borderId="34" xfId="0" applyFont="1" applyFill="1" applyBorder="1" applyAlignment="1">
      <alignment horizontal="center"/>
    </xf>
    <xf numFmtId="0" fontId="17" fillId="27" borderId="40" xfId="0" applyFont="1" applyFill="1" applyBorder="1" applyAlignment="1">
      <alignment horizontal="center"/>
    </xf>
    <xf numFmtId="0" fontId="17" fillId="27" borderId="34" xfId="0" applyFont="1" applyFill="1" applyBorder="1" applyAlignment="1">
      <alignment horizontal="center"/>
    </xf>
    <xf numFmtId="0" fontId="17" fillId="30" borderId="40" xfId="0" applyFont="1" applyFill="1" applyBorder="1" applyAlignment="1">
      <alignment horizontal="center"/>
    </xf>
    <xf numFmtId="0" fontId="17" fillId="30" borderId="34" xfId="0" applyFont="1" applyFill="1" applyBorder="1" applyAlignment="1">
      <alignment horizontal="center"/>
    </xf>
    <xf numFmtId="0" fontId="17" fillId="24" borderId="40" xfId="0" applyFont="1" applyFill="1" applyBorder="1" applyAlignment="1">
      <alignment horizontal="center"/>
    </xf>
    <xf numFmtId="0" fontId="17" fillId="24" borderId="34" xfId="0" applyFont="1" applyFill="1" applyBorder="1" applyAlignment="1">
      <alignment horizontal="center"/>
    </xf>
    <xf numFmtId="0" fontId="17" fillId="4" borderId="40" xfId="0" applyFont="1" applyFill="1" applyBorder="1" applyAlignment="1">
      <alignment horizontal="center"/>
    </xf>
    <xf numFmtId="0" fontId="17" fillId="4" borderId="34" xfId="0" applyFont="1" applyFill="1" applyBorder="1" applyAlignment="1">
      <alignment horizontal="center"/>
    </xf>
    <xf numFmtId="0" fontId="17" fillId="23" borderId="40" xfId="0" applyFont="1" applyFill="1" applyBorder="1" applyAlignment="1">
      <alignment horizontal="center"/>
    </xf>
    <xf numFmtId="0" fontId="17" fillId="23" borderId="34" xfId="0" applyFont="1" applyFill="1" applyBorder="1" applyAlignment="1">
      <alignment horizontal="center"/>
    </xf>
    <xf numFmtId="0" fontId="17" fillId="6" borderId="40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35" borderId="0" xfId="0" applyFont="1" applyFill="1" applyBorder="1" applyAlignment="1">
      <alignment horizontal="center"/>
    </xf>
    <xf numFmtId="0" fontId="22" fillId="16" borderId="2" xfId="0" applyFont="1" applyFill="1" applyBorder="1" applyAlignment="1">
      <alignment horizontal="center"/>
    </xf>
    <xf numFmtId="0" fontId="22" fillId="16" borderId="8" xfId="0" applyFont="1" applyFill="1" applyBorder="1" applyAlignment="1">
      <alignment horizontal="center"/>
    </xf>
    <xf numFmtId="0" fontId="22" fillId="16" borderId="3" xfId="0" applyFont="1" applyFill="1" applyBorder="1" applyAlignment="1">
      <alignment horizontal="center"/>
    </xf>
    <xf numFmtId="0" fontId="17" fillId="23" borderId="9" xfId="0" applyFont="1" applyFill="1" applyBorder="1" applyAlignment="1">
      <alignment horizontal="center"/>
    </xf>
    <xf numFmtId="0" fontId="17" fillId="23" borderId="11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30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color rgb="FFFF0000"/>
      </font>
    </dxf>
    <dxf>
      <font>
        <b/>
        <i val="0"/>
        <strike val="0"/>
        <color rgb="FFFF0000"/>
      </font>
    </dxf>
    <dxf>
      <font>
        <b/>
        <i val="0"/>
        <color rgb="FFFF0000"/>
      </font>
    </dxf>
    <dxf>
      <font>
        <b/>
        <i val="0"/>
        <strike val="0"/>
        <color rgb="FFFF0000"/>
      </font>
    </dxf>
    <dxf>
      <font>
        <b/>
        <i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0</xdr:colOff>
      <xdr:row>436</xdr:row>
      <xdr:rowOff>0</xdr:rowOff>
    </xdr:from>
    <xdr:to>
      <xdr:col>60</xdr:col>
      <xdr:colOff>133350</xdr:colOff>
      <xdr:row>880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C7AE9A-ED1A-4F47-B81D-CADC69401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89200" y="104051100"/>
          <a:ext cx="16821150" cy="10572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2B323-B2C2-4EA8-867B-80C72E4ED4E6}">
  <dimension ref="A1:AD68"/>
  <sheetViews>
    <sheetView workbookViewId="0">
      <pane ySplit="37" topLeftCell="A38" activePane="bottomLeft" state="frozen"/>
      <selection pane="bottomLeft" sqref="A1:A2"/>
    </sheetView>
  </sheetViews>
  <sheetFormatPr defaultRowHeight="14.25" x14ac:dyDescent="0.2"/>
  <cols>
    <col min="1" max="1" width="3.7109375" style="21" customWidth="1"/>
    <col min="2" max="3" width="1.7109375" style="21" customWidth="1"/>
    <col min="4" max="4" width="10" style="21" bestFit="1" customWidth="1"/>
    <col min="5" max="5" width="37.5703125" style="21" bestFit="1" customWidth="1"/>
    <col min="6" max="6" width="8" style="21" bestFit="1" customWidth="1"/>
    <col min="7" max="7" width="1.7109375" style="21" customWidth="1"/>
    <col min="8" max="8" width="12.140625" style="21" bestFit="1" customWidth="1"/>
    <col min="9" max="9" width="47.140625" style="21" bestFit="1" customWidth="1"/>
    <col min="10" max="10" width="8" style="21" bestFit="1" customWidth="1"/>
    <col min="11" max="13" width="1.7109375" style="21" customWidth="1"/>
    <col min="14" max="14" width="10" style="21" bestFit="1" customWidth="1"/>
    <col min="15" max="15" width="40.28515625" style="21" bestFit="1" customWidth="1"/>
    <col min="16" max="16" width="6.85546875" style="21" bestFit="1" customWidth="1"/>
    <col min="17" max="17" width="1.7109375" style="21" customWidth="1"/>
    <col min="18" max="18" width="10" style="21" bestFit="1" customWidth="1"/>
    <col min="19" max="19" width="39" style="21" bestFit="1" customWidth="1"/>
    <col min="20" max="20" width="6.85546875" style="21" bestFit="1" customWidth="1"/>
    <col min="21" max="21" width="5.5703125" style="21" bestFit="1" customWidth="1"/>
    <col min="22" max="23" width="1.7109375" style="21" customWidth="1"/>
    <col min="24" max="24" width="3.7109375" style="21" customWidth="1"/>
    <col min="25" max="26" width="1.7109375" style="21" customWidth="1"/>
    <col min="27" max="27" width="3.28515625" style="21" bestFit="1" customWidth="1"/>
    <col min="28" max="28" width="35.7109375" style="21" customWidth="1"/>
    <col min="29" max="30" width="1.7109375" style="21" customWidth="1"/>
    <col min="31" max="16384" width="9.140625" style="21"/>
  </cols>
  <sheetData>
    <row r="1" spans="1:30" s="20" customFormat="1" ht="30" x14ac:dyDescent="0.4">
      <c r="A1" s="427"/>
      <c r="B1" s="432" t="s">
        <v>163</v>
      </c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244"/>
      <c r="Y1" s="244"/>
      <c r="Z1" s="244"/>
      <c r="AA1" s="244"/>
      <c r="AB1" s="244"/>
      <c r="AC1" s="244"/>
      <c r="AD1" s="244"/>
    </row>
    <row r="2" spans="1:30" ht="15.75" thickBot="1" x14ac:dyDescent="0.25">
      <c r="A2" s="428"/>
      <c r="B2" s="429" t="s">
        <v>2</v>
      </c>
      <c r="C2" s="430"/>
      <c r="D2" s="431"/>
      <c r="E2" s="245">
        <v>44560</v>
      </c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</row>
    <row r="3" spans="1:30" ht="9" customHeight="1" thickBot="1" x14ac:dyDescent="0.25">
      <c r="A3" s="247"/>
      <c r="B3" s="248"/>
      <c r="C3" s="249"/>
      <c r="D3" s="249"/>
      <c r="E3" s="249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1"/>
      <c r="X3" s="247"/>
      <c r="Y3" s="247"/>
      <c r="Z3" s="247"/>
      <c r="AA3" s="247"/>
      <c r="AB3" s="247"/>
      <c r="AC3" s="247"/>
      <c r="AD3" s="247"/>
    </row>
    <row r="4" spans="1:30" x14ac:dyDescent="0.2">
      <c r="A4" s="247"/>
      <c r="B4" s="248"/>
      <c r="C4" s="252"/>
      <c r="D4" s="250"/>
      <c r="E4" s="250"/>
      <c r="F4" s="250"/>
      <c r="G4" s="250"/>
      <c r="H4" s="250"/>
      <c r="I4" s="250"/>
      <c r="J4" s="250"/>
      <c r="K4" s="251"/>
      <c r="L4" s="249"/>
      <c r="M4" s="252"/>
      <c r="N4" s="250"/>
      <c r="O4" s="250"/>
      <c r="P4" s="250"/>
      <c r="Q4" s="250"/>
      <c r="R4" s="250"/>
      <c r="S4" s="250"/>
      <c r="T4" s="250"/>
      <c r="U4" s="250"/>
      <c r="V4" s="251"/>
      <c r="W4" s="253"/>
      <c r="X4" s="247"/>
      <c r="Y4" s="247"/>
      <c r="Z4" s="247"/>
      <c r="AA4" s="247"/>
      <c r="AB4" s="247"/>
      <c r="AC4" s="247"/>
      <c r="AD4" s="247"/>
    </row>
    <row r="5" spans="1:30" ht="15" x14ac:dyDescent="0.2">
      <c r="A5" s="254"/>
      <c r="B5" s="255"/>
      <c r="C5" s="256"/>
      <c r="D5" s="257"/>
      <c r="E5" s="258" t="s">
        <v>305</v>
      </c>
      <c r="F5" s="257"/>
      <c r="G5" s="257"/>
      <c r="H5" s="257"/>
      <c r="I5" s="258" t="s">
        <v>306</v>
      </c>
      <c r="J5" s="259"/>
      <c r="K5" s="260"/>
      <c r="L5" s="261"/>
      <c r="M5" s="256"/>
      <c r="N5" s="261"/>
      <c r="O5" s="262" t="s">
        <v>164</v>
      </c>
      <c r="P5" s="261"/>
      <c r="Q5" s="261"/>
      <c r="R5" s="261"/>
      <c r="S5" s="261"/>
      <c r="T5" s="261"/>
      <c r="U5" s="261"/>
      <c r="V5" s="263"/>
      <c r="W5" s="263"/>
      <c r="X5" s="254"/>
      <c r="Y5" s="254"/>
      <c r="Z5" s="254"/>
      <c r="AA5" s="254"/>
      <c r="AB5" s="254"/>
      <c r="AC5" s="254"/>
      <c r="AD5" s="254"/>
    </row>
    <row r="6" spans="1:30" x14ac:dyDescent="0.2">
      <c r="A6" s="247"/>
      <c r="B6" s="248"/>
      <c r="C6" s="264"/>
      <c r="D6" s="265"/>
      <c r="E6" s="265"/>
      <c r="F6" s="265"/>
      <c r="G6" s="265"/>
      <c r="H6" s="265"/>
      <c r="I6" s="266"/>
      <c r="J6" s="266"/>
      <c r="K6" s="267"/>
      <c r="L6" s="249"/>
      <c r="M6" s="264"/>
      <c r="N6" s="249"/>
      <c r="O6" s="249"/>
      <c r="P6" s="249"/>
      <c r="Q6" s="249"/>
      <c r="R6" s="249"/>
      <c r="S6" s="249"/>
      <c r="T6" s="249"/>
      <c r="U6" s="249"/>
      <c r="V6" s="253"/>
      <c r="W6" s="253"/>
      <c r="X6" s="247"/>
      <c r="Y6" s="247"/>
      <c r="Z6" s="247"/>
      <c r="AA6" s="247"/>
      <c r="AB6" s="247"/>
      <c r="AC6" s="247"/>
      <c r="AD6" s="247"/>
    </row>
    <row r="7" spans="1:30" ht="15" x14ac:dyDescent="0.2">
      <c r="A7" s="247"/>
      <c r="B7" s="248"/>
      <c r="C7" s="264"/>
      <c r="D7" s="265"/>
      <c r="E7" s="257" t="s">
        <v>89</v>
      </c>
      <c r="F7" s="265"/>
      <c r="G7" s="265"/>
      <c r="H7" s="265"/>
      <c r="I7" s="257" t="s">
        <v>90</v>
      </c>
      <c r="J7" s="266"/>
      <c r="K7" s="267"/>
      <c r="L7" s="249"/>
      <c r="M7" s="264"/>
      <c r="N7" s="249"/>
      <c r="O7" s="257" t="s">
        <v>91</v>
      </c>
      <c r="P7" s="265"/>
      <c r="Q7" s="265"/>
      <c r="R7" s="265"/>
      <c r="S7" s="257" t="s">
        <v>92</v>
      </c>
      <c r="T7" s="265"/>
      <c r="U7" s="249"/>
      <c r="V7" s="253"/>
      <c r="W7" s="253"/>
      <c r="X7" s="247"/>
      <c r="Y7" s="247"/>
      <c r="Z7" s="247"/>
      <c r="AA7" s="247"/>
      <c r="AB7" s="247"/>
      <c r="AC7" s="247"/>
      <c r="AD7" s="247"/>
    </row>
    <row r="8" spans="1:30" x14ac:dyDescent="0.2">
      <c r="A8" s="247"/>
      <c r="B8" s="248"/>
      <c r="C8" s="264"/>
      <c r="D8" s="265"/>
      <c r="E8" s="265"/>
      <c r="F8" s="265"/>
      <c r="G8" s="265"/>
      <c r="H8" s="265"/>
      <c r="I8" s="265"/>
      <c r="J8" s="265"/>
      <c r="K8" s="267"/>
      <c r="L8" s="249"/>
      <c r="M8" s="264"/>
      <c r="N8" s="249"/>
      <c r="O8" s="249"/>
      <c r="P8" s="249"/>
      <c r="Q8" s="249"/>
      <c r="R8" s="249"/>
      <c r="S8" s="249"/>
      <c r="T8" s="249"/>
      <c r="U8" s="249"/>
      <c r="V8" s="253"/>
      <c r="W8" s="253"/>
      <c r="X8" s="247"/>
      <c r="Y8" s="247"/>
      <c r="Z8" s="247"/>
      <c r="AA8" s="247"/>
      <c r="AB8" s="247"/>
      <c r="AC8" s="247"/>
      <c r="AD8" s="247"/>
    </row>
    <row r="9" spans="1:30" ht="15" x14ac:dyDescent="0.2">
      <c r="A9" s="247"/>
      <c r="B9" s="248"/>
      <c r="C9" s="264"/>
      <c r="D9" s="257" t="s">
        <v>26</v>
      </c>
      <c r="E9" s="265" t="s">
        <v>81</v>
      </c>
      <c r="F9" s="268">
        <v>14000</v>
      </c>
      <c r="G9" s="265"/>
      <c r="H9" s="257" t="s">
        <v>93</v>
      </c>
      <c r="I9" s="265" t="s">
        <v>94</v>
      </c>
      <c r="J9" s="269">
        <f>(J12+J10)</f>
        <v>12600.149999999998</v>
      </c>
      <c r="K9" s="267"/>
      <c r="L9" s="249"/>
      <c r="M9" s="264"/>
      <c r="N9" s="261" t="s">
        <v>95</v>
      </c>
      <c r="O9" s="249" t="s">
        <v>96</v>
      </c>
      <c r="P9" s="270">
        <v>7500</v>
      </c>
      <c r="Q9" s="249"/>
      <c r="R9" s="271" t="s">
        <v>97</v>
      </c>
      <c r="S9" s="249" t="s">
        <v>98</v>
      </c>
      <c r="T9" s="249"/>
      <c r="U9" s="272">
        <f>(P12+U10)</f>
        <v>6040.15</v>
      </c>
      <c r="V9" s="253"/>
      <c r="W9" s="253"/>
      <c r="X9" s="247"/>
      <c r="Y9" s="247"/>
      <c r="Z9" s="247"/>
      <c r="AA9" s="247"/>
      <c r="AB9" s="247"/>
      <c r="AC9" s="247"/>
      <c r="AD9" s="247"/>
    </row>
    <row r="10" spans="1:30" x14ac:dyDescent="0.2">
      <c r="A10" s="247"/>
      <c r="B10" s="248"/>
      <c r="C10" s="264"/>
      <c r="D10" s="273" t="s">
        <v>95</v>
      </c>
      <c r="E10" s="265" t="s">
        <v>96</v>
      </c>
      <c r="F10" s="268">
        <v>7900</v>
      </c>
      <c r="G10" s="265"/>
      <c r="H10" s="273" t="s">
        <v>165</v>
      </c>
      <c r="I10" s="265" t="s">
        <v>166</v>
      </c>
      <c r="J10" s="269">
        <f>U14</f>
        <v>5241.3398374999997</v>
      </c>
      <c r="K10" s="267"/>
      <c r="L10" s="249"/>
      <c r="M10" s="264"/>
      <c r="N10" s="271" t="s">
        <v>99</v>
      </c>
      <c r="O10" s="249" t="s">
        <v>100</v>
      </c>
      <c r="P10" s="270">
        <v>2640</v>
      </c>
      <c r="Q10" s="249"/>
      <c r="R10" s="271" t="s">
        <v>101</v>
      </c>
      <c r="S10" s="249" t="s">
        <v>102</v>
      </c>
      <c r="T10" s="249"/>
      <c r="U10" s="272">
        <f>U22</f>
        <v>1180.1500000000001</v>
      </c>
      <c r="V10" s="253"/>
      <c r="W10" s="253"/>
      <c r="X10" s="247"/>
      <c r="Y10" s="247"/>
      <c r="Z10" s="247"/>
      <c r="AA10" s="247"/>
      <c r="AB10" s="247"/>
      <c r="AC10" s="247"/>
      <c r="AD10" s="247"/>
    </row>
    <row r="11" spans="1:30" ht="15" x14ac:dyDescent="0.2">
      <c r="A11" s="247"/>
      <c r="B11" s="248"/>
      <c r="C11" s="264"/>
      <c r="D11" s="257"/>
      <c r="E11" s="265"/>
      <c r="F11" s="265"/>
      <c r="G11" s="265"/>
      <c r="H11" s="257"/>
      <c r="I11" s="265"/>
      <c r="J11" s="265"/>
      <c r="K11" s="267"/>
      <c r="L11" s="249"/>
      <c r="M11" s="264"/>
      <c r="N11" s="261"/>
      <c r="O11" s="249"/>
      <c r="P11" s="249"/>
      <c r="Q11" s="249"/>
      <c r="R11" s="273" t="s">
        <v>151</v>
      </c>
      <c r="S11" s="265" t="s">
        <v>167</v>
      </c>
      <c r="T11" s="274">
        <f>U11/U9</f>
        <v>0.15114291863612658</v>
      </c>
      <c r="U11" s="275">
        <f>P13+(U30)+(U10*P14)-(U30*P14)</f>
        <v>912.92589999999996</v>
      </c>
      <c r="V11" s="253"/>
      <c r="W11" s="253"/>
      <c r="X11" s="247"/>
      <c r="Y11" s="247"/>
      <c r="Z11" s="247"/>
      <c r="AA11" s="247"/>
      <c r="AB11" s="247"/>
      <c r="AC11" s="247"/>
      <c r="AD11" s="247"/>
    </row>
    <row r="12" spans="1:30" ht="15" x14ac:dyDescent="0.2">
      <c r="A12" s="247"/>
      <c r="B12" s="248"/>
      <c r="C12" s="264"/>
      <c r="D12" s="257" t="s">
        <v>20</v>
      </c>
      <c r="E12" s="265" t="s">
        <v>69</v>
      </c>
      <c r="F12" s="268">
        <v>7400</v>
      </c>
      <c r="G12" s="265"/>
      <c r="H12" s="257" t="s">
        <v>107</v>
      </c>
      <c r="I12" s="265" t="s">
        <v>108</v>
      </c>
      <c r="J12" s="269">
        <f>(F21+J19+J20+J29+J30+U33)-J19</f>
        <v>7358.810162499999</v>
      </c>
      <c r="K12" s="267"/>
      <c r="L12" s="249"/>
      <c r="M12" s="264"/>
      <c r="N12" s="271" t="s">
        <v>103</v>
      </c>
      <c r="O12" s="249" t="s">
        <v>104</v>
      </c>
      <c r="P12" s="270">
        <v>4860</v>
      </c>
      <c r="Q12" s="249"/>
      <c r="R12" s="271"/>
      <c r="S12" s="249"/>
      <c r="T12" s="249"/>
      <c r="U12" s="249"/>
      <c r="V12" s="253"/>
      <c r="W12" s="253"/>
      <c r="X12" s="247"/>
      <c r="Y12" s="247"/>
      <c r="Z12" s="247"/>
      <c r="AA12" s="247"/>
      <c r="AB12" s="247"/>
      <c r="AC12" s="247"/>
      <c r="AD12" s="247"/>
    </row>
    <row r="13" spans="1:30" ht="15" x14ac:dyDescent="0.2">
      <c r="A13" s="247"/>
      <c r="B13" s="248"/>
      <c r="C13" s="264"/>
      <c r="D13" s="257" t="s">
        <v>74</v>
      </c>
      <c r="E13" s="265" t="s">
        <v>75</v>
      </c>
      <c r="F13" s="268">
        <f>SUM(F14:F15)</f>
        <v>7800</v>
      </c>
      <c r="G13" s="265"/>
      <c r="H13" s="257" t="s">
        <v>111</v>
      </c>
      <c r="I13" s="265" t="s">
        <v>112</v>
      </c>
      <c r="J13" s="276">
        <f>J14+J15</f>
        <v>7358.8101624999999</v>
      </c>
      <c r="K13" s="267"/>
      <c r="L13" s="249"/>
      <c r="M13" s="264"/>
      <c r="N13" s="271" t="s">
        <v>109</v>
      </c>
      <c r="O13" s="249" t="s">
        <v>110</v>
      </c>
      <c r="P13" s="275">
        <f>P12*P14</f>
        <v>515.16</v>
      </c>
      <c r="Q13" s="249"/>
      <c r="R13" s="271"/>
      <c r="S13" s="249" t="s">
        <v>307</v>
      </c>
      <c r="T13" s="277">
        <f>U13/U9</f>
        <v>9.4464324147579104E-2</v>
      </c>
      <c r="U13" s="272">
        <f>U11-U32</f>
        <v>570.57868749999989</v>
      </c>
      <c r="V13" s="253"/>
      <c r="W13" s="253"/>
      <c r="X13" s="247"/>
      <c r="Y13" s="247"/>
      <c r="Z13" s="247"/>
      <c r="AA13" s="247"/>
      <c r="AB13" s="247"/>
      <c r="AC13" s="247"/>
      <c r="AD13" s="247"/>
    </row>
    <row r="14" spans="1:30" ht="15" x14ac:dyDescent="0.2">
      <c r="A14" s="247"/>
      <c r="B14" s="248"/>
      <c r="C14" s="264"/>
      <c r="D14" s="257" t="s">
        <v>24</v>
      </c>
      <c r="E14" s="265" t="s">
        <v>77</v>
      </c>
      <c r="F14" s="268">
        <v>3600</v>
      </c>
      <c r="G14" s="265"/>
      <c r="H14" s="257" t="s">
        <v>114</v>
      </c>
      <c r="I14" s="265" t="s">
        <v>115</v>
      </c>
      <c r="J14" s="276">
        <f>F23+(J20*F34)+U33</f>
        <v>3582.8344750000001</v>
      </c>
      <c r="K14" s="267"/>
      <c r="L14" s="249"/>
      <c r="M14" s="264"/>
      <c r="N14" s="271" t="s">
        <v>296</v>
      </c>
      <c r="O14" s="249" t="s">
        <v>113</v>
      </c>
      <c r="P14" s="278">
        <v>0.106</v>
      </c>
      <c r="Q14" s="249"/>
      <c r="R14" s="271" t="s">
        <v>168</v>
      </c>
      <c r="S14" s="249" t="s">
        <v>169</v>
      </c>
      <c r="T14" s="249"/>
      <c r="U14" s="272">
        <f>SUM(U15:U16)</f>
        <v>5241.3398374999997</v>
      </c>
      <c r="V14" s="253"/>
      <c r="W14" s="253"/>
      <c r="X14" s="247"/>
      <c r="Y14" s="247"/>
      <c r="Z14" s="247"/>
      <c r="AA14" s="247"/>
      <c r="AB14" s="247"/>
      <c r="AC14" s="247"/>
      <c r="AD14" s="247"/>
    </row>
    <row r="15" spans="1:30" ht="15" x14ac:dyDescent="0.2">
      <c r="A15" s="247"/>
      <c r="B15" s="248"/>
      <c r="C15" s="264"/>
      <c r="D15" s="257" t="s">
        <v>25</v>
      </c>
      <c r="E15" s="265" t="s">
        <v>79</v>
      </c>
      <c r="F15" s="268">
        <v>4200</v>
      </c>
      <c r="G15" s="265"/>
      <c r="H15" s="257" t="s">
        <v>116</v>
      </c>
      <c r="I15" s="265" t="s">
        <v>117</v>
      </c>
      <c r="J15" s="276">
        <f>(F24+J19+J29+J30)+(J20*F35)-(J19)</f>
        <v>3775.9756874999998</v>
      </c>
      <c r="K15" s="267"/>
      <c r="L15" s="249"/>
      <c r="M15" s="264"/>
      <c r="N15" s="261"/>
      <c r="O15" s="249" t="s">
        <v>295</v>
      </c>
      <c r="P15" s="249"/>
      <c r="Q15" s="249"/>
      <c r="R15" s="271" t="s">
        <v>170</v>
      </c>
      <c r="S15" s="249" t="s">
        <v>171</v>
      </c>
      <c r="T15" s="249"/>
      <c r="U15" s="272">
        <f>U19+U34</f>
        <v>2620.6699187499999</v>
      </c>
      <c r="V15" s="253"/>
      <c r="W15" s="253"/>
      <c r="X15" s="247"/>
      <c r="Y15" s="247"/>
      <c r="Z15" s="247"/>
      <c r="AA15" s="247"/>
      <c r="AB15" s="247"/>
      <c r="AC15" s="247"/>
      <c r="AD15" s="247"/>
    </row>
    <row r="16" spans="1:30" ht="15" x14ac:dyDescent="0.2">
      <c r="A16" s="247"/>
      <c r="B16" s="248"/>
      <c r="C16" s="264"/>
      <c r="D16" s="257"/>
      <c r="E16" s="265"/>
      <c r="F16" s="265"/>
      <c r="G16" s="265"/>
      <c r="H16" s="257"/>
      <c r="I16" s="265"/>
      <c r="J16" s="265"/>
      <c r="K16" s="267"/>
      <c r="L16" s="249"/>
      <c r="M16" s="264"/>
      <c r="N16" s="261"/>
      <c r="O16" s="249"/>
      <c r="P16" s="249"/>
      <c r="Q16" s="249"/>
      <c r="R16" s="271" t="s">
        <v>172</v>
      </c>
      <c r="S16" s="249" t="s">
        <v>173</v>
      </c>
      <c r="T16" s="249"/>
      <c r="U16" s="272">
        <f>U20+U35</f>
        <v>2620.6699187499999</v>
      </c>
      <c r="V16" s="253"/>
      <c r="W16" s="253"/>
      <c r="X16" s="247"/>
      <c r="Y16" s="247"/>
      <c r="Z16" s="247"/>
      <c r="AA16" s="247"/>
      <c r="AB16" s="247"/>
      <c r="AC16" s="247"/>
      <c r="AD16" s="247"/>
    </row>
    <row r="17" spans="1:30" ht="15" x14ac:dyDescent="0.2">
      <c r="A17" s="247"/>
      <c r="B17" s="248"/>
      <c r="C17" s="264"/>
      <c r="D17" s="273" t="s">
        <v>122</v>
      </c>
      <c r="E17" s="265" t="s">
        <v>123</v>
      </c>
      <c r="F17" s="268">
        <v>1540</v>
      </c>
      <c r="G17" s="265"/>
      <c r="H17" s="273" t="s">
        <v>124</v>
      </c>
      <c r="I17" s="265" t="s">
        <v>125</v>
      </c>
      <c r="J17" s="269">
        <f>(J19+J20+J29+J30)-J19</f>
        <v>1270.5786874999999</v>
      </c>
      <c r="K17" s="267"/>
      <c r="L17" s="249"/>
      <c r="M17" s="264"/>
      <c r="N17" s="261"/>
      <c r="O17" s="249"/>
      <c r="P17" s="249"/>
      <c r="Q17" s="249"/>
      <c r="R17" s="261"/>
      <c r="S17" s="249"/>
      <c r="T17" s="249"/>
      <c r="U17" s="249"/>
      <c r="V17" s="253"/>
      <c r="W17" s="253"/>
      <c r="X17" s="247"/>
      <c r="Y17" s="247"/>
      <c r="Z17" s="247"/>
      <c r="AA17" s="247"/>
      <c r="AB17" s="247"/>
      <c r="AC17" s="247"/>
      <c r="AD17" s="247"/>
    </row>
    <row r="18" spans="1:30" ht="15" x14ac:dyDescent="0.2">
      <c r="A18" s="247"/>
      <c r="B18" s="248"/>
      <c r="C18" s="264"/>
      <c r="D18" s="257"/>
      <c r="E18" s="265"/>
      <c r="F18" s="265"/>
      <c r="G18" s="265"/>
      <c r="H18" s="257"/>
      <c r="I18" s="265"/>
      <c r="J18" s="265"/>
      <c r="K18" s="267"/>
      <c r="L18" s="249"/>
      <c r="M18" s="264"/>
      <c r="N18" s="271" t="s">
        <v>118</v>
      </c>
      <c r="O18" s="249" t="s">
        <v>119</v>
      </c>
      <c r="P18" s="270">
        <v>7000</v>
      </c>
      <c r="Q18" s="249"/>
      <c r="R18" s="271" t="s">
        <v>120</v>
      </c>
      <c r="S18" s="249" t="s">
        <v>121</v>
      </c>
      <c r="T18" s="249"/>
      <c r="U18" s="275">
        <f>U9-U11</f>
        <v>5127.2240999999995</v>
      </c>
      <c r="V18" s="253"/>
      <c r="W18" s="253"/>
      <c r="X18" s="247"/>
      <c r="Y18" s="247"/>
      <c r="Z18" s="247"/>
      <c r="AA18" s="247"/>
      <c r="AB18" s="247"/>
      <c r="AC18" s="247"/>
      <c r="AD18" s="247"/>
    </row>
    <row r="19" spans="1:30" ht="15.75" thickBot="1" x14ac:dyDescent="0.25">
      <c r="A19" s="247"/>
      <c r="B19" s="248"/>
      <c r="C19" s="264"/>
      <c r="D19" s="257"/>
      <c r="E19" s="257" t="s">
        <v>126</v>
      </c>
      <c r="F19" s="265"/>
      <c r="G19" s="265"/>
      <c r="H19" s="273" t="s">
        <v>127</v>
      </c>
      <c r="I19" s="265" t="s">
        <v>128</v>
      </c>
      <c r="J19" s="268">
        <v>50</v>
      </c>
      <c r="K19" s="267"/>
      <c r="L19" s="249"/>
      <c r="M19" s="264"/>
      <c r="N19" s="261" t="s">
        <v>24</v>
      </c>
      <c r="O19" s="249" t="s">
        <v>77</v>
      </c>
      <c r="P19" s="270">
        <v>3500</v>
      </c>
      <c r="Q19" s="249"/>
      <c r="R19" s="261" t="s">
        <v>114</v>
      </c>
      <c r="S19" s="249" t="s">
        <v>115</v>
      </c>
      <c r="T19" s="249"/>
      <c r="U19" s="275">
        <f>(U18/2)</f>
        <v>2563.6120499999997</v>
      </c>
      <c r="V19" s="253"/>
      <c r="W19" s="253"/>
      <c r="X19" s="247"/>
      <c r="Y19" s="247"/>
      <c r="Z19" s="247"/>
      <c r="AA19" s="247"/>
      <c r="AB19" s="247"/>
      <c r="AC19" s="247"/>
      <c r="AD19" s="247"/>
    </row>
    <row r="20" spans="1:30" ht="15.75" thickBot="1" x14ac:dyDescent="0.25">
      <c r="A20" s="247"/>
      <c r="B20" s="248"/>
      <c r="C20" s="264"/>
      <c r="D20" s="257"/>
      <c r="E20" s="265"/>
      <c r="F20" s="265"/>
      <c r="G20" s="265"/>
      <c r="H20" s="273" t="s">
        <v>130</v>
      </c>
      <c r="I20" s="265" t="s">
        <v>131</v>
      </c>
      <c r="J20" s="268">
        <v>650</v>
      </c>
      <c r="K20" s="267"/>
      <c r="L20" s="249"/>
      <c r="M20" s="264"/>
      <c r="N20" s="261" t="s">
        <v>25</v>
      </c>
      <c r="O20" s="249" t="s">
        <v>79</v>
      </c>
      <c r="P20" s="270">
        <v>3500</v>
      </c>
      <c r="Q20" s="249"/>
      <c r="R20" s="261" t="s">
        <v>116</v>
      </c>
      <c r="S20" s="249" t="s">
        <v>117</v>
      </c>
      <c r="T20" s="249"/>
      <c r="U20" s="275">
        <f>(U18/2)</f>
        <v>2563.6120499999997</v>
      </c>
      <c r="V20" s="253"/>
      <c r="W20" s="253"/>
      <c r="X20" s="279"/>
      <c r="Y20" s="250"/>
      <c r="Z20" s="250"/>
      <c r="AA20" s="250"/>
      <c r="AB20" s="250"/>
      <c r="AC20" s="250"/>
      <c r="AD20" s="251"/>
    </row>
    <row r="21" spans="1:30" ht="15.75" thickBot="1" x14ac:dyDescent="0.25">
      <c r="A21" s="247"/>
      <c r="B21" s="248"/>
      <c r="C21" s="264"/>
      <c r="D21" s="257" t="s">
        <v>107</v>
      </c>
      <c r="E21" s="265" t="s">
        <v>108</v>
      </c>
      <c r="F21" s="268">
        <v>5860</v>
      </c>
      <c r="G21" s="265"/>
      <c r="H21" s="257"/>
      <c r="I21" s="265"/>
      <c r="J21" s="265"/>
      <c r="K21" s="267"/>
      <c r="L21" s="249"/>
      <c r="M21" s="264"/>
      <c r="N21" s="249"/>
      <c r="O21" s="249"/>
      <c r="P21" s="249"/>
      <c r="Q21" s="249"/>
      <c r="R21" s="261"/>
      <c r="S21" s="249"/>
      <c r="T21" s="249"/>
      <c r="U21" s="249"/>
      <c r="V21" s="253"/>
      <c r="W21" s="253"/>
      <c r="X21" s="280"/>
      <c r="Y21" s="249"/>
      <c r="Z21" s="252"/>
      <c r="AA21" s="433" t="str">
        <f>O5</f>
        <v>Riverside Whitewater Retro 265BH</v>
      </c>
      <c r="AB21" s="434"/>
      <c r="AC21" s="251"/>
      <c r="AD21" s="253"/>
    </row>
    <row r="22" spans="1:30" ht="15" x14ac:dyDescent="0.2">
      <c r="A22" s="247"/>
      <c r="B22" s="248"/>
      <c r="C22" s="264"/>
      <c r="D22" s="257" t="s">
        <v>111</v>
      </c>
      <c r="E22" s="265" t="s">
        <v>112</v>
      </c>
      <c r="F22" s="276">
        <f>F23+F24</f>
        <v>5860</v>
      </c>
      <c r="G22" s="265"/>
      <c r="H22" s="257"/>
      <c r="I22" s="265"/>
      <c r="J22" s="265"/>
      <c r="K22" s="267"/>
      <c r="L22" s="249"/>
      <c r="M22" s="281"/>
      <c r="N22" s="282"/>
      <c r="O22" s="283" t="s">
        <v>142</v>
      </c>
      <c r="P22" s="282"/>
      <c r="Q22" s="282"/>
      <c r="R22" s="284" t="s">
        <v>101</v>
      </c>
      <c r="S22" s="282" t="s">
        <v>102</v>
      </c>
      <c r="T22" s="282"/>
      <c r="U22" s="272">
        <f>(U24+U25+U26+U27+U28+U29+P24+P25+P26+P27+P28+P29)</f>
        <v>1180.1500000000001</v>
      </c>
      <c r="V22" s="285"/>
      <c r="W22" s="253"/>
      <c r="X22" s="280"/>
      <c r="Y22" s="282"/>
      <c r="Z22" s="286"/>
      <c r="AA22" s="426" t="s">
        <v>174</v>
      </c>
      <c r="AB22" s="426"/>
      <c r="AC22" s="285"/>
      <c r="AD22" s="285"/>
    </row>
    <row r="23" spans="1:30" ht="15" x14ac:dyDescent="0.2">
      <c r="A23" s="247"/>
      <c r="B23" s="248"/>
      <c r="C23" s="264"/>
      <c r="D23" s="257" t="s">
        <v>114</v>
      </c>
      <c r="E23" s="265" t="s">
        <v>115</v>
      </c>
      <c r="F23" s="276">
        <f>F21*0.5153</f>
        <v>3019.6579999999999</v>
      </c>
      <c r="G23" s="265"/>
      <c r="H23" s="273" t="s">
        <v>136</v>
      </c>
      <c r="I23" s="265" t="s">
        <v>137</v>
      </c>
      <c r="J23" s="287">
        <f>F26*2</f>
        <v>4230</v>
      </c>
      <c r="K23" s="267"/>
      <c r="L23" s="249"/>
      <c r="M23" s="281"/>
      <c r="N23" s="282"/>
      <c r="O23" s="282"/>
      <c r="P23" s="282"/>
      <c r="Q23" s="282"/>
      <c r="R23" s="282"/>
      <c r="S23" s="282"/>
      <c r="T23" s="282"/>
      <c r="U23" s="282"/>
      <c r="V23" s="285"/>
      <c r="W23" s="253"/>
      <c r="X23" s="280"/>
      <c r="Y23" s="282"/>
      <c r="Z23" s="286"/>
      <c r="AA23" s="282"/>
      <c r="AB23" s="282"/>
      <c r="AC23" s="285"/>
      <c r="AD23" s="285"/>
    </row>
    <row r="24" spans="1:30" ht="15" x14ac:dyDescent="0.2">
      <c r="A24" s="247"/>
      <c r="B24" s="248"/>
      <c r="C24" s="264"/>
      <c r="D24" s="257" t="s">
        <v>116</v>
      </c>
      <c r="E24" s="265" t="s">
        <v>117</v>
      </c>
      <c r="F24" s="276">
        <f>F21*0.4847</f>
        <v>2840.3420000000001</v>
      </c>
      <c r="G24" s="265"/>
      <c r="H24" s="273" t="s">
        <v>140</v>
      </c>
      <c r="I24" s="265" t="s">
        <v>141</v>
      </c>
      <c r="J24" s="287">
        <f>J26*2</f>
        <v>4230</v>
      </c>
      <c r="K24" s="267"/>
      <c r="L24" s="249"/>
      <c r="M24" s="281"/>
      <c r="N24" s="282"/>
      <c r="O24" s="282" t="s">
        <v>175</v>
      </c>
      <c r="P24" s="288">
        <v>100</v>
      </c>
      <c r="Q24" s="282"/>
      <c r="R24" s="270">
        <v>5</v>
      </c>
      <c r="S24" s="282" t="s">
        <v>176</v>
      </c>
      <c r="T24" s="282"/>
      <c r="U24" s="275">
        <f>R24*8.35</f>
        <v>41.75</v>
      </c>
      <c r="V24" s="285"/>
      <c r="W24" s="253"/>
      <c r="X24" s="280"/>
      <c r="Y24" s="282"/>
      <c r="Z24" s="286"/>
      <c r="AA24" s="270">
        <v>39</v>
      </c>
      <c r="AB24" s="282" t="s">
        <v>177</v>
      </c>
      <c r="AC24" s="285"/>
      <c r="AD24" s="285"/>
    </row>
    <row r="25" spans="1:30" ht="15" x14ac:dyDescent="0.2">
      <c r="A25" s="247"/>
      <c r="B25" s="248"/>
      <c r="C25" s="264"/>
      <c r="D25" s="257"/>
      <c r="E25" s="265"/>
      <c r="F25" s="265"/>
      <c r="G25" s="265"/>
      <c r="H25" s="257"/>
      <c r="I25" s="265"/>
      <c r="J25" s="265"/>
      <c r="K25" s="267"/>
      <c r="L25" s="249"/>
      <c r="M25" s="281"/>
      <c r="N25" s="282"/>
      <c r="O25" s="282" t="s">
        <v>178</v>
      </c>
      <c r="P25" s="288">
        <v>200</v>
      </c>
      <c r="Q25" s="282"/>
      <c r="R25" s="270">
        <v>2</v>
      </c>
      <c r="S25" s="282" t="s">
        <v>179</v>
      </c>
      <c r="T25" s="282"/>
      <c r="U25" s="275">
        <f>R25*8.35</f>
        <v>16.7</v>
      </c>
      <c r="V25" s="285"/>
      <c r="W25" s="253"/>
      <c r="X25" s="280"/>
      <c r="Y25" s="282"/>
      <c r="Z25" s="286"/>
      <c r="AA25" s="270">
        <v>32</v>
      </c>
      <c r="AB25" s="282" t="s">
        <v>180</v>
      </c>
      <c r="AC25" s="285"/>
      <c r="AD25" s="285"/>
    </row>
    <row r="26" spans="1:30" x14ac:dyDescent="0.2">
      <c r="A26" s="247"/>
      <c r="B26" s="248"/>
      <c r="C26" s="264"/>
      <c r="D26" s="273" t="s">
        <v>308</v>
      </c>
      <c r="E26" s="265" t="s">
        <v>309</v>
      </c>
      <c r="F26" s="289">
        <v>2115</v>
      </c>
      <c r="G26" s="265"/>
      <c r="H26" s="273" t="s">
        <v>310</v>
      </c>
      <c r="I26" s="265" t="s">
        <v>311</v>
      </c>
      <c r="J26" s="289">
        <v>2115</v>
      </c>
      <c r="K26" s="267"/>
      <c r="L26" s="249"/>
      <c r="M26" s="281"/>
      <c r="N26" s="282"/>
      <c r="O26" s="282" t="s">
        <v>181</v>
      </c>
      <c r="P26" s="288">
        <v>300</v>
      </c>
      <c r="Q26" s="282"/>
      <c r="R26" s="270">
        <v>2</v>
      </c>
      <c r="S26" s="282" t="s">
        <v>182</v>
      </c>
      <c r="T26" s="282"/>
      <c r="U26" s="275">
        <f>R26*8.35</f>
        <v>16.7</v>
      </c>
      <c r="V26" s="285"/>
      <c r="W26" s="253"/>
      <c r="X26" s="280"/>
      <c r="Y26" s="282"/>
      <c r="Z26" s="286"/>
      <c r="AA26" s="270">
        <v>17</v>
      </c>
      <c r="AB26" s="282" t="s">
        <v>183</v>
      </c>
      <c r="AC26" s="285"/>
      <c r="AD26" s="285"/>
    </row>
    <row r="27" spans="1:30" x14ac:dyDescent="0.2">
      <c r="A27" s="247"/>
      <c r="B27" s="248"/>
      <c r="C27" s="264"/>
      <c r="D27" s="273" t="s">
        <v>143</v>
      </c>
      <c r="E27" s="265" t="s">
        <v>312</v>
      </c>
      <c r="F27" s="289">
        <v>30</v>
      </c>
      <c r="G27" s="265"/>
      <c r="H27" s="273" t="s">
        <v>143</v>
      </c>
      <c r="I27" s="265" t="s">
        <v>312</v>
      </c>
      <c r="J27" s="289">
        <v>30</v>
      </c>
      <c r="K27" s="267"/>
      <c r="L27" s="249"/>
      <c r="M27" s="281"/>
      <c r="N27" s="282"/>
      <c r="O27" s="282" t="s">
        <v>184</v>
      </c>
      <c r="P27" s="288">
        <v>100</v>
      </c>
      <c r="Q27" s="282"/>
      <c r="R27" s="270">
        <v>1</v>
      </c>
      <c r="S27" s="282" t="s">
        <v>186</v>
      </c>
      <c r="T27" s="282"/>
      <c r="U27" s="275">
        <f>R27*AA27</f>
        <v>50</v>
      </c>
      <c r="V27" s="285"/>
      <c r="W27" s="253"/>
      <c r="X27" s="280"/>
      <c r="Y27" s="282"/>
      <c r="Z27" s="286"/>
      <c r="AA27" s="270">
        <v>50</v>
      </c>
      <c r="AB27" s="282" t="s">
        <v>187</v>
      </c>
      <c r="AC27" s="285"/>
      <c r="AD27" s="285"/>
    </row>
    <row r="28" spans="1:30" ht="15" x14ac:dyDescent="0.2">
      <c r="A28" s="247"/>
      <c r="B28" s="248"/>
      <c r="C28" s="264"/>
      <c r="D28" s="257"/>
      <c r="E28" s="265"/>
      <c r="F28" s="265"/>
      <c r="G28" s="265"/>
      <c r="H28" s="257"/>
      <c r="I28" s="265"/>
      <c r="J28" s="265"/>
      <c r="K28" s="267"/>
      <c r="L28" s="249"/>
      <c r="M28" s="286"/>
      <c r="N28" s="282"/>
      <c r="O28" s="282" t="s">
        <v>185</v>
      </c>
      <c r="P28" s="288">
        <v>100</v>
      </c>
      <c r="Q28" s="282"/>
      <c r="R28" s="270">
        <v>2</v>
      </c>
      <c r="S28" s="282" t="s">
        <v>189</v>
      </c>
      <c r="T28" s="282"/>
      <c r="U28" s="275">
        <f>R28*AA28</f>
        <v>60</v>
      </c>
      <c r="V28" s="285"/>
      <c r="W28" s="253"/>
      <c r="X28" s="280"/>
      <c r="Y28" s="282"/>
      <c r="Z28" s="286"/>
      <c r="AA28" s="270">
        <v>30</v>
      </c>
      <c r="AB28" s="282" t="s">
        <v>190</v>
      </c>
      <c r="AC28" s="285"/>
      <c r="AD28" s="285"/>
    </row>
    <row r="29" spans="1:30" x14ac:dyDescent="0.2">
      <c r="A29" s="247"/>
      <c r="B29" s="248"/>
      <c r="C29" s="264"/>
      <c r="D29" s="273" t="s">
        <v>146</v>
      </c>
      <c r="E29" s="265" t="s">
        <v>147</v>
      </c>
      <c r="F29" s="289">
        <v>600</v>
      </c>
      <c r="G29" s="265"/>
      <c r="H29" s="273" t="s">
        <v>105</v>
      </c>
      <c r="I29" s="265" t="s">
        <v>106</v>
      </c>
      <c r="J29" s="289">
        <v>0</v>
      </c>
      <c r="K29" s="267"/>
      <c r="L29" s="249"/>
      <c r="M29" s="286"/>
      <c r="N29" s="282"/>
      <c r="O29" s="282" t="s">
        <v>188</v>
      </c>
      <c r="P29" s="288">
        <v>0</v>
      </c>
      <c r="Q29" s="282"/>
      <c r="R29" s="282"/>
      <c r="S29" s="270" t="s">
        <v>313</v>
      </c>
      <c r="T29" s="282"/>
      <c r="U29" s="270">
        <v>195</v>
      </c>
      <c r="V29" s="285"/>
      <c r="W29" s="253"/>
      <c r="X29" s="280"/>
      <c r="Y29" s="282"/>
      <c r="Z29" s="286"/>
      <c r="AA29" s="282"/>
      <c r="AB29" s="282"/>
      <c r="AC29" s="285"/>
      <c r="AD29" s="285"/>
    </row>
    <row r="30" spans="1:30" ht="15" thickBot="1" x14ac:dyDescent="0.25">
      <c r="A30" s="247"/>
      <c r="B30" s="248"/>
      <c r="C30" s="264"/>
      <c r="D30" s="273" t="s">
        <v>151</v>
      </c>
      <c r="E30" s="265" t="s">
        <v>152</v>
      </c>
      <c r="F30" s="268">
        <v>1000</v>
      </c>
      <c r="G30" s="265"/>
      <c r="H30" s="273" t="s">
        <v>191</v>
      </c>
      <c r="I30" s="265" t="s">
        <v>192</v>
      </c>
      <c r="J30" s="269">
        <f>U13+J19</f>
        <v>620.57868749999989</v>
      </c>
      <c r="K30" s="267"/>
      <c r="L30" s="249"/>
      <c r="M30" s="286"/>
      <c r="N30" s="282"/>
      <c r="O30" s="282"/>
      <c r="P30" s="282"/>
      <c r="Q30" s="282"/>
      <c r="R30" s="282"/>
      <c r="S30" s="282" t="s">
        <v>314</v>
      </c>
      <c r="T30" s="282"/>
      <c r="U30" s="272">
        <f>U27+U28+U29</f>
        <v>305</v>
      </c>
      <c r="V30" s="285"/>
      <c r="W30" s="253"/>
      <c r="X30" s="280"/>
      <c r="Y30" s="282"/>
      <c r="Z30" s="290"/>
      <c r="AA30" s="291"/>
      <c r="AB30" s="291"/>
      <c r="AC30" s="292"/>
      <c r="AD30" s="285"/>
    </row>
    <row r="31" spans="1:30" ht="15.75" thickBot="1" x14ac:dyDescent="0.25">
      <c r="A31" s="247"/>
      <c r="B31" s="248"/>
      <c r="C31" s="264"/>
      <c r="D31" s="265"/>
      <c r="E31" s="265"/>
      <c r="F31" s="265"/>
      <c r="G31" s="265"/>
      <c r="H31" s="265"/>
      <c r="I31" s="265"/>
      <c r="J31" s="293">
        <f>J30/U9</f>
        <v>0.10274226426496029</v>
      </c>
      <c r="K31" s="267"/>
      <c r="L31" s="249"/>
      <c r="M31" s="264"/>
      <c r="N31" s="265"/>
      <c r="O31" s="261" t="s">
        <v>193</v>
      </c>
      <c r="P31" s="249"/>
      <c r="Q31" s="249"/>
      <c r="R31" s="265"/>
      <c r="S31" s="265"/>
      <c r="T31" s="265"/>
      <c r="U31" s="265"/>
      <c r="V31" s="253"/>
      <c r="W31" s="253"/>
      <c r="X31" s="294"/>
      <c r="Y31" s="295"/>
      <c r="Z31" s="295"/>
      <c r="AA31" s="295"/>
      <c r="AB31" s="295"/>
      <c r="AC31" s="295"/>
      <c r="AD31" s="296"/>
    </row>
    <row r="32" spans="1:30" ht="15" x14ac:dyDescent="0.2">
      <c r="A32" s="247"/>
      <c r="B32" s="248"/>
      <c r="C32" s="264"/>
      <c r="D32" s="249"/>
      <c r="E32" s="261" t="s">
        <v>156</v>
      </c>
      <c r="F32" s="249"/>
      <c r="G32" s="249"/>
      <c r="H32" s="249"/>
      <c r="I32" s="261" t="s">
        <v>157</v>
      </c>
      <c r="J32" s="249"/>
      <c r="K32" s="267"/>
      <c r="L32" s="249"/>
      <c r="M32" s="264"/>
      <c r="N32" s="265"/>
      <c r="O32" s="249"/>
      <c r="P32" s="249"/>
      <c r="Q32" s="249"/>
      <c r="R32" s="265"/>
      <c r="S32" s="265" t="s">
        <v>194</v>
      </c>
      <c r="T32" s="265"/>
      <c r="U32" s="269">
        <f>SUM(U33:U35)</f>
        <v>342.34721250000001</v>
      </c>
      <c r="V32" s="253"/>
      <c r="W32" s="253"/>
      <c r="X32" s="247"/>
      <c r="Y32" s="247"/>
      <c r="Z32" s="247"/>
      <c r="AA32" s="247"/>
      <c r="AB32" s="247"/>
      <c r="AC32" s="247"/>
      <c r="AD32" s="247"/>
    </row>
    <row r="33" spans="1:30" x14ac:dyDescent="0.2">
      <c r="A33" s="247"/>
      <c r="B33" s="248"/>
      <c r="C33" s="264"/>
      <c r="D33" s="249"/>
      <c r="E33" s="249"/>
      <c r="F33" s="249"/>
      <c r="G33" s="249"/>
      <c r="H33" s="249"/>
      <c r="I33" s="249"/>
      <c r="J33" s="249"/>
      <c r="K33" s="267"/>
      <c r="L33" s="249"/>
      <c r="M33" s="264"/>
      <c r="N33" s="265"/>
      <c r="O33" s="265" t="s">
        <v>195</v>
      </c>
      <c r="P33" s="297">
        <v>0.25</v>
      </c>
      <c r="Q33" s="249"/>
      <c r="R33" s="265"/>
      <c r="S33" s="265" t="s">
        <v>196</v>
      </c>
      <c r="T33" s="265"/>
      <c r="U33" s="275">
        <f>P33*U11</f>
        <v>228.23147499999999</v>
      </c>
      <c r="V33" s="253"/>
      <c r="W33" s="253"/>
      <c r="X33" s="247"/>
      <c r="Y33" s="247"/>
      <c r="Z33" s="247"/>
      <c r="AA33" s="247"/>
      <c r="AB33" s="247"/>
      <c r="AC33" s="247"/>
      <c r="AD33" s="247"/>
    </row>
    <row r="34" spans="1:30" x14ac:dyDescent="0.2">
      <c r="A34" s="247"/>
      <c r="B34" s="248"/>
      <c r="C34" s="264"/>
      <c r="D34" s="249"/>
      <c r="E34" s="265" t="s">
        <v>159</v>
      </c>
      <c r="F34" s="298">
        <f>F23/F22</f>
        <v>0.51529999999999998</v>
      </c>
      <c r="G34" s="249"/>
      <c r="H34" s="249"/>
      <c r="I34" s="265" t="s">
        <v>159</v>
      </c>
      <c r="J34" s="298">
        <f>J14/J13</f>
        <v>0.48687687219570941</v>
      </c>
      <c r="K34" s="267"/>
      <c r="L34" s="249"/>
      <c r="M34" s="264"/>
      <c r="N34" s="265"/>
      <c r="O34" s="249" t="s">
        <v>197</v>
      </c>
      <c r="P34" s="299">
        <f>P33/4</f>
        <v>6.25E-2</v>
      </c>
      <c r="Q34" s="249"/>
      <c r="R34" s="265"/>
      <c r="S34" s="265" t="s">
        <v>198</v>
      </c>
      <c r="T34" s="265"/>
      <c r="U34" s="300">
        <f>P34*U11</f>
        <v>57.057868749999997</v>
      </c>
      <c r="V34" s="253"/>
      <c r="W34" s="253"/>
      <c r="X34" s="247"/>
      <c r="Y34" s="247"/>
      <c r="Z34" s="247"/>
      <c r="AA34" s="247"/>
      <c r="AB34" s="247"/>
      <c r="AC34" s="247"/>
      <c r="AD34" s="247"/>
    </row>
    <row r="35" spans="1:30" x14ac:dyDescent="0.2">
      <c r="A35" s="247"/>
      <c r="B35" s="248"/>
      <c r="C35" s="264"/>
      <c r="D35" s="249"/>
      <c r="E35" s="265" t="s">
        <v>161</v>
      </c>
      <c r="F35" s="298">
        <f>F24/F22</f>
        <v>0.48470000000000002</v>
      </c>
      <c r="G35" s="249"/>
      <c r="H35" s="249"/>
      <c r="I35" s="265" t="s">
        <v>161</v>
      </c>
      <c r="J35" s="298">
        <f>J15/J13</f>
        <v>0.51312312780429059</v>
      </c>
      <c r="K35" s="267"/>
      <c r="L35" s="249"/>
      <c r="M35" s="264"/>
      <c r="N35" s="265"/>
      <c r="O35" s="249" t="s">
        <v>199</v>
      </c>
      <c r="P35" s="301">
        <f>P33/4</f>
        <v>6.25E-2</v>
      </c>
      <c r="Q35" s="249"/>
      <c r="R35" s="265"/>
      <c r="S35" s="265" t="s">
        <v>200</v>
      </c>
      <c r="T35" s="265"/>
      <c r="U35" s="275">
        <f>P35*U11</f>
        <v>57.057868749999997</v>
      </c>
      <c r="V35" s="253"/>
      <c r="W35" s="253"/>
      <c r="X35" s="247"/>
      <c r="Y35" s="247"/>
      <c r="Z35" s="247"/>
      <c r="AA35" s="247"/>
      <c r="AB35" s="247"/>
      <c r="AC35" s="247"/>
      <c r="AD35" s="247"/>
    </row>
    <row r="36" spans="1:30" ht="15" thickBot="1" x14ac:dyDescent="0.25">
      <c r="A36" s="247"/>
      <c r="B36" s="248"/>
      <c r="C36" s="302"/>
      <c r="D36" s="303"/>
      <c r="E36" s="303"/>
      <c r="F36" s="303"/>
      <c r="G36" s="303"/>
      <c r="H36" s="303"/>
      <c r="I36" s="303"/>
      <c r="J36" s="303"/>
      <c r="K36" s="304"/>
      <c r="L36" s="249"/>
      <c r="M36" s="302"/>
      <c r="N36" s="303"/>
      <c r="O36" s="303"/>
      <c r="P36" s="303"/>
      <c r="Q36" s="303"/>
      <c r="R36" s="303"/>
      <c r="S36" s="303"/>
      <c r="T36" s="303"/>
      <c r="U36" s="303"/>
      <c r="V36" s="296"/>
      <c r="W36" s="253"/>
      <c r="X36" s="247"/>
      <c r="Y36" s="247"/>
      <c r="Z36" s="247"/>
      <c r="AA36" s="247"/>
      <c r="AB36" s="247"/>
      <c r="AC36" s="247"/>
      <c r="AD36" s="247"/>
    </row>
    <row r="37" spans="1:30" ht="9" customHeight="1" thickBot="1" x14ac:dyDescent="0.25">
      <c r="A37" s="247"/>
      <c r="B37" s="305"/>
      <c r="C37" s="295"/>
      <c r="D37" s="295"/>
      <c r="E37" s="295"/>
      <c r="F37" s="295"/>
      <c r="G37" s="295"/>
      <c r="H37" s="295"/>
      <c r="I37" s="295"/>
      <c r="J37" s="295"/>
      <c r="K37" s="295"/>
      <c r="L37" s="295"/>
      <c r="M37" s="295"/>
      <c r="N37" s="295"/>
      <c r="O37" s="295"/>
      <c r="P37" s="295"/>
      <c r="Q37" s="295"/>
      <c r="R37" s="295"/>
      <c r="S37" s="295"/>
      <c r="T37" s="295"/>
      <c r="U37" s="295"/>
      <c r="V37" s="295"/>
      <c r="W37" s="296"/>
      <c r="X37" s="247"/>
      <c r="Y37" s="247"/>
      <c r="Z37" s="247"/>
      <c r="AA37" s="247"/>
      <c r="AB37" s="247"/>
      <c r="AC37" s="247"/>
      <c r="AD37" s="247"/>
    </row>
    <row r="68" spans="8:9" ht="15" x14ac:dyDescent="0.25">
      <c r="H68" s="22"/>
      <c r="I68" s="23"/>
    </row>
  </sheetData>
  <mergeCells count="5">
    <mergeCell ref="AA22:AB22"/>
    <mergeCell ref="A1:A2"/>
    <mergeCell ref="B2:D2"/>
    <mergeCell ref="B1:W1"/>
    <mergeCell ref="AA21:AB21"/>
  </mergeCells>
  <conditionalFormatting sqref="J30 J9:J10 J12:J15 J17">
    <cfRule type="cellIs" dxfId="29" priority="8" operator="greaterThan">
      <formula>F9</formula>
    </cfRule>
  </conditionalFormatting>
  <conditionalFormatting sqref="U16">
    <cfRule type="cellIs" dxfId="28" priority="3" operator="greaterThan">
      <formula>3500</formula>
    </cfRule>
  </conditionalFormatting>
  <conditionalFormatting sqref="R25">
    <cfRule type="cellIs" dxfId="27" priority="7" operator="greaterThan">
      <formula>$AA$25</formula>
    </cfRule>
  </conditionalFormatting>
  <conditionalFormatting sqref="U11">
    <cfRule type="cellIs" dxfId="26" priority="5" operator="greaterThan">
      <formula>$F$30</formula>
    </cfRule>
  </conditionalFormatting>
  <conditionalFormatting sqref="U15">
    <cfRule type="cellIs" dxfId="25" priority="4" operator="greaterThan">
      <formula>3500</formula>
    </cfRule>
  </conditionalFormatting>
  <conditionalFormatting sqref="U22">
    <cfRule type="cellIs" dxfId="24" priority="6" operator="greaterThan">
      <formula>$P$10</formula>
    </cfRule>
  </conditionalFormatting>
  <conditionalFormatting sqref="U18:U20 U9:U10">
    <cfRule type="cellIs" dxfId="23" priority="9" operator="greaterThan">
      <formula>P9</formula>
    </cfRule>
  </conditionalFormatting>
  <conditionalFormatting sqref="J29">
    <cfRule type="cellIs" dxfId="22" priority="10" operator="greaterThan">
      <formula>$Q$19</formula>
    </cfRule>
  </conditionalFormatting>
  <conditionalFormatting sqref="U14">
    <cfRule type="cellIs" dxfId="21" priority="1" operator="greaterThan">
      <formula>$P$18</formula>
    </cfRule>
    <cfRule type="cellIs" dxfId="20" priority="11" operator="greaterThan">
      <formula>$P$18</formula>
    </cfRule>
  </conditionalFormatting>
  <conditionalFormatting sqref="J10">
    <cfRule type="cellIs" dxfId="19" priority="2" operator="greaterThan">
      <formula>$P$18</formula>
    </cfRule>
  </conditionalFormatting>
  <conditionalFormatting sqref="R26">
    <cfRule type="cellIs" dxfId="18" priority="12" operator="greaterThan">
      <formula>$AA$26</formula>
    </cfRule>
  </conditionalFormatting>
  <conditionalFormatting sqref="R24">
    <cfRule type="cellIs" dxfId="17" priority="13" operator="greaterThan">
      <formula>$AA$24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6711-6BDD-41A8-AD77-50D135F94DA6}">
  <dimension ref="A1:CM33"/>
  <sheetViews>
    <sheetView workbookViewId="0">
      <pane ySplit="37" topLeftCell="A38" activePane="bottomLeft" state="frozen"/>
      <selection pane="bottomLeft"/>
    </sheetView>
  </sheetViews>
  <sheetFormatPr defaultColWidth="2.85546875" defaultRowHeight="15" customHeight="1" x14ac:dyDescent="0.25"/>
  <cols>
    <col min="1" max="16384" width="2.85546875" style="24"/>
  </cols>
  <sheetData>
    <row r="1" spans="1:91" ht="15" customHeight="1" x14ac:dyDescent="0.25">
      <c r="A1" s="32"/>
    </row>
    <row r="2" spans="1:91" ht="15" customHeight="1" x14ac:dyDescent="0.25">
      <c r="B2" s="452" t="s">
        <v>293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452"/>
      <c r="U2" s="452"/>
      <c r="V2" s="452"/>
      <c r="W2" s="452"/>
      <c r="X2" s="452"/>
      <c r="Y2" s="452"/>
      <c r="Z2" s="452"/>
      <c r="AA2" s="452"/>
      <c r="AB2" s="452"/>
      <c r="AC2" s="452"/>
      <c r="AD2" s="452"/>
      <c r="AE2" s="452"/>
      <c r="AF2" s="452"/>
      <c r="AG2" s="452"/>
      <c r="AH2" s="452"/>
      <c r="AI2" s="452"/>
      <c r="AJ2" s="452"/>
      <c r="AK2" s="452"/>
      <c r="AL2" s="452"/>
      <c r="AM2" s="452"/>
      <c r="AN2" s="452"/>
      <c r="AO2" s="452"/>
      <c r="AP2" s="452"/>
      <c r="AQ2" s="452"/>
      <c r="AR2" s="452"/>
      <c r="AV2" s="441">
        <f>W25+BF25</f>
        <v>13398.9601625</v>
      </c>
      <c r="AW2" s="442"/>
      <c r="AX2" s="442"/>
      <c r="AY2" s="442"/>
      <c r="AZ2" s="442"/>
      <c r="BA2" s="442"/>
      <c r="BB2" s="442"/>
      <c r="BC2" s="442"/>
      <c r="BD2" s="442"/>
      <c r="BE2" s="442"/>
      <c r="BF2" s="442"/>
      <c r="BG2" s="442"/>
      <c r="BH2" s="443"/>
    </row>
    <row r="3" spans="1:91" ht="15" customHeight="1" x14ac:dyDescent="0.25">
      <c r="AV3" s="444"/>
      <c r="AW3" s="445"/>
      <c r="AX3" s="445"/>
      <c r="AY3" s="445"/>
      <c r="AZ3" s="445"/>
      <c r="BA3" s="445"/>
      <c r="BB3" s="445"/>
      <c r="BC3" s="445"/>
      <c r="BD3" s="445"/>
      <c r="BE3" s="445"/>
      <c r="BF3" s="445"/>
      <c r="BG3" s="445"/>
      <c r="BH3" s="446"/>
    </row>
    <row r="4" spans="1:91" ht="15" customHeight="1" x14ac:dyDescent="0.25">
      <c r="AV4" s="449" t="s">
        <v>211</v>
      </c>
      <c r="AW4" s="450"/>
      <c r="AX4" s="450"/>
      <c r="AY4" s="450"/>
      <c r="AZ4" s="450"/>
      <c r="BA4" s="450"/>
      <c r="BB4" s="450"/>
      <c r="BC4" s="450"/>
      <c r="BD4" s="450"/>
      <c r="BE4" s="450"/>
      <c r="BF4" s="450"/>
      <c r="BG4" s="450"/>
      <c r="BH4" s="451"/>
    </row>
    <row r="6" spans="1:91" ht="15" customHeight="1" x14ac:dyDescent="0.25"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</row>
    <row r="7" spans="1:91" ht="15" customHeight="1" x14ac:dyDescent="0.25"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</row>
    <row r="8" spans="1:91" ht="15" customHeight="1" x14ac:dyDescent="0.25"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</row>
    <row r="9" spans="1:91" ht="15" customHeight="1" x14ac:dyDescent="0.25"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</row>
    <row r="10" spans="1:91" ht="15" customHeight="1" x14ac:dyDescent="0.25"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</row>
    <row r="11" spans="1:91" ht="15" customHeight="1" x14ac:dyDescent="0.25"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</row>
    <row r="12" spans="1:91" ht="15" customHeight="1" x14ac:dyDescent="0.25"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</row>
    <row r="13" spans="1:91" ht="15" customHeight="1" x14ac:dyDescent="0.25">
      <c r="H13" s="26"/>
      <c r="I13" s="26"/>
      <c r="J13" s="26"/>
      <c r="K13" s="435" t="s">
        <v>209</v>
      </c>
      <c r="L13" s="435"/>
      <c r="M13" s="435"/>
      <c r="N13" s="435"/>
      <c r="O13" s="435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435" t="s">
        <v>210</v>
      </c>
      <c r="AN13" s="435"/>
      <c r="AO13" s="435"/>
      <c r="AP13" s="435"/>
      <c r="AQ13" s="435"/>
      <c r="AR13" s="26"/>
      <c r="AS13" s="26"/>
      <c r="AT13" s="26"/>
      <c r="AU13" s="26"/>
      <c r="AV13" s="26"/>
      <c r="AW13" s="26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436" t="s">
        <v>201</v>
      </c>
      <c r="BS13" s="436"/>
      <c r="BT13" s="436"/>
      <c r="BU13" s="436"/>
      <c r="BV13" s="436"/>
      <c r="BW13" s="25"/>
      <c r="BX13" s="25"/>
      <c r="BY13" s="25"/>
      <c r="BZ13" s="25"/>
      <c r="CA13" s="436" t="s">
        <v>202</v>
      </c>
      <c r="CB13" s="436"/>
      <c r="CC13" s="436"/>
      <c r="CD13" s="436"/>
      <c r="CE13" s="436"/>
      <c r="CF13" s="25"/>
      <c r="CG13" s="25"/>
      <c r="CH13" s="25"/>
      <c r="CI13" s="25"/>
      <c r="CJ13" s="25"/>
      <c r="CK13" s="25"/>
      <c r="CL13" s="25"/>
      <c r="CM13" s="25"/>
    </row>
    <row r="14" spans="1:91" ht="15" customHeight="1" x14ac:dyDescent="0.25">
      <c r="H14" s="26"/>
      <c r="I14" s="26"/>
      <c r="J14" s="26"/>
      <c r="K14" s="435"/>
      <c r="L14" s="435"/>
      <c r="M14" s="435"/>
      <c r="N14" s="435"/>
      <c r="O14" s="435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435"/>
      <c r="AN14" s="435"/>
      <c r="AO14" s="435"/>
      <c r="AP14" s="435"/>
      <c r="AQ14" s="435"/>
      <c r="AR14" s="26"/>
      <c r="AS14" s="26"/>
      <c r="AT14" s="26"/>
      <c r="AU14" s="26"/>
      <c r="AV14" s="26"/>
      <c r="AW14" s="26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436"/>
      <c r="BS14" s="436"/>
      <c r="BT14" s="436"/>
      <c r="BU14" s="436"/>
      <c r="BV14" s="436"/>
      <c r="BW14" s="25"/>
      <c r="BX14" s="25"/>
      <c r="BY14" s="25"/>
      <c r="BZ14" s="25"/>
      <c r="CA14" s="436"/>
      <c r="CB14" s="436"/>
      <c r="CC14" s="436"/>
      <c r="CD14" s="436"/>
      <c r="CE14" s="436"/>
      <c r="CF14" s="25"/>
      <c r="CG14" s="25"/>
      <c r="CH14" s="25"/>
      <c r="CI14" s="25"/>
      <c r="CJ14" s="25"/>
      <c r="CK14" s="25"/>
      <c r="CL14" s="25"/>
      <c r="CM14" s="25"/>
    </row>
    <row r="15" spans="1:91" ht="15" customHeight="1" x14ac:dyDescent="0.25">
      <c r="H15" s="26"/>
      <c r="I15" s="26"/>
      <c r="J15" s="26"/>
      <c r="K15" s="26"/>
      <c r="L15" s="28"/>
      <c r="M15" s="28"/>
      <c r="N15" s="28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8"/>
      <c r="AO15" s="28"/>
      <c r="AP15" s="28"/>
      <c r="AQ15" s="26"/>
      <c r="AR15" s="26"/>
      <c r="AS15" s="26"/>
      <c r="AT15" s="26"/>
      <c r="AU15" s="26"/>
      <c r="AV15" s="26"/>
      <c r="AW15" s="26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8"/>
      <c r="BT15" s="28"/>
      <c r="BU15" s="28"/>
      <c r="BV15" s="27"/>
      <c r="BW15" s="27"/>
      <c r="BX15" s="27"/>
      <c r="BY15" s="27"/>
      <c r="BZ15" s="27"/>
      <c r="CA15" s="27"/>
      <c r="CB15" s="28"/>
      <c r="CC15" s="28"/>
      <c r="CD15" s="28"/>
      <c r="CE15" s="27"/>
      <c r="CF15" s="27"/>
      <c r="CG15" s="27"/>
      <c r="CH15" s="27"/>
      <c r="CI15" s="27"/>
      <c r="CJ15" s="27"/>
      <c r="CK15" s="27"/>
      <c r="CL15" s="27"/>
      <c r="CM15" s="27"/>
    </row>
    <row r="16" spans="1:91" ht="15" customHeight="1" x14ac:dyDescent="0.25">
      <c r="H16" s="26"/>
      <c r="I16" s="26"/>
      <c r="J16" s="26"/>
      <c r="K16" s="28"/>
      <c r="L16" s="28"/>
      <c r="M16" s="28"/>
      <c r="N16" s="28"/>
      <c r="O16" s="28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8"/>
      <c r="AN16" s="28"/>
      <c r="AO16" s="28"/>
      <c r="AP16" s="28"/>
      <c r="AQ16" s="28"/>
      <c r="AR16" s="26"/>
      <c r="AS16" s="26"/>
      <c r="AT16" s="26"/>
      <c r="AU16" s="26"/>
      <c r="AV16" s="26"/>
      <c r="AW16" s="26"/>
      <c r="AY16" s="437" t="s">
        <v>203</v>
      </c>
      <c r="AZ16" s="437"/>
      <c r="BA16" s="437"/>
      <c r="BB16" s="437"/>
      <c r="BC16" s="437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8"/>
      <c r="BS16" s="28"/>
      <c r="BT16" s="28"/>
      <c r="BU16" s="28"/>
      <c r="BV16" s="28"/>
      <c r="BW16" s="29"/>
      <c r="BX16" s="29"/>
      <c r="BY16" s="29"/>
      <c r="BZ16" s="29"/>
      <c r="CA16" s="28"/>
      <c r="CB16" s="28"/>
      <c r="CC16" s="28"/>
      <c r="CD16" s="28"/>
      <c r="CE16" s="28"/>
      <c r="CF16" s="29"/>
      <c r="CG16" s="29"/>
      <c r="CH16" s="29"/>
      <c r="CI16" s="29"/>
      <c r="CJ16" s="29"/>
      <c r="CK16" s="29"/>
      <c r="CL16" s="29"/>
      <c r="CM16" s="29"/>
    </row>
    <row r="17" spans="8:91" ht="15" customHeight="1" x14ac:dyDescent="0.25">
      <c r="H17" s="26"/>
      <c r="I17" s="26"/>
      <c r="J17" s="28"/>
      <c r="K17" s="28"/>
      <c r="L17" s="28"/>
      <c r="M17" s="30"/>
      <c r="N17" s="28"/>
      <c r="O17" s="28"/>
      <c r="P17" s="28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8"/>
      <c r="AM17" s="28"/>
      <c r="AN17" s="28"/>
      <c r="AO17" s="30"/>
      <c r="AP17" s="28"/>
      <c r="AQ17" s="28"/>
      <c r="AR17" s="28"/>
      <c r="AS17" s="26"/>
      <c r="AT17" s="26"/>
      <c r="AU17" s="26"/>
      <c r="AV17" s="26"/>
      <c r="AW17" s="26"/>
      <c r="AX17" s="31"/>
      <c r="AY17" s="437"/>
      <c r="AZ17" s="437"/>
      <c r="BA17" s="437"/>
      <c r="BB17" s="437"/>
      <c r="BC17" s="437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8"/>
      <c r="BR17" s="28"/>
      <c r="BS17" s="28"/>
      <c r="BT17" s="30"/>
      <c r="BU17" s="28"/>
      <c r="BV17" s="28"/>
      <c r="BW17" s="28"/>
      <c r="BX17" s="29"/>
      <c r="BY17" s="29"/>
      <c r="BZ17" s="28"/>
      <c r="CA17" s="28"/>
      <c r="CB17" s="28"/>
      <c r="CC17" s="30"/>
      <c r="CD17" s="28"/>
      <c r="CE17" s="28"/>
      <c r="CF17" s="28"/>
      <c r="CG17" s="29"/>
      <c r="CH17" s="29"/>
      <c r="CI17" s="29"/>
      <c r="CJ17" s="29"/>
      <c r="CK17" s="29"/>
      <c r="CL17" s="29"/>
      <c r="CM17" s="29"/>
    </row>
    <row r="18" spans="8:91" ht="15" customHeight="1" x14ac:dyDescent="0.25">
      <c r="H18" s="26"/>
      <c r="I18" s="26"/>
      <c r="J18" s="28"/>
      <c r="K18" s="28"/>
      <c r="L18" s="30"/>
      <c r="M18" s="30"/>
      <c r="N18" s="30"/>
      <c r="O18" s="28"/>
      <c r="P18" s="28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8"/>
      <c r="AM18" s="28"/>
      <c r="AN18" s="30"/>
      <c r="AO18" s="30"/>
      <c r="AP18" s="30"/>
      <c r="AQ18" s="28"/>
      <c r="AR18" s="28"/>
      <c r="AS18" s="26"/>
      <c r="AT18" s="26"/>
      <c r="AU18" s="26"/>
      <c r="AV18" s="26"/>
      <c r="AW18" s="26"/>
      <c r="AX18" s="31"/>
      <c r="AY18" s="31"/>
      <c r="BQ18" s="28"/>
      <c r="BR18" s="28"/>
      <c r="BS18" s="30"/>
      <c r="BT18" s="30"/>
      <c r="BU18" s="30"/>
      <c r="BV18" s="28"/>
      <c r="BW18" s="28"/>
      <c r="BZ18" s="28"/>
      <c r="CA18" s="28"/>
      <c r="CB18" s="30"/>
      <c r="CC18" s="30"/>
      <c r="CD18" s="30"/>
      <c r="CE18" s="28"/>
      <c r="CF18" s="28"/>
    </row>
    <row r="19" spans="8:91" ht="15" customHeight="1" x14ac:dyDescent="0.25">
      <c r="I19" s="26"/>
      <c r="J19" s="28"/>
      <c r="K19" s="28"/>
      <c r="L19" s="28"/>
      <c r="M19" s="30"/>
      <c r="N19" s="28"/>
      <c r="O19" s="28"/>
      <c r="P19" s="28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8"/>
      <c r="AM19" s="28"/>
      <c r="AN19" s="28"/>
      <c r="AO19" s="30"/>
      <c r="AP19" s="28"/>
      <c r="AQ19" s="28"/>
      <c r="AR19" s="28"/>
      <c r="AS19" s="26"/>
      <c r="AT19" s="26"/>
      <c r="AU19" s="26"/>
      <c r="BQ19" s="28"/>
      <c r="BR19" s="28"/>
      <c r="BS19" s="28"/>
      <c r="BT19" s="30"/>
      <c r="BU19" s="28"/>
      <c r="BV19" s="28"/>
      <c r="BW19" s="28"/>
      <c r="BZ19" s="28"/>
      <c r="CA19" s="28"/>
      <c r="CB19" s="28"/>
      <c r="CC19" s="30"/>
      <c r="CD19" s="28"/>
      <c r="CE19" s="28"/>
      <c r="CF19" s="28"/>
    </row>
    <row r="20" spans="8:91" ht="15" customHeight="1" x14ac:dyDescent="0.25">
      <c r="K20" s="28"/>
      <c r="L20" s="28"/>
      <c r="M20" s="28"/>
      <c r="N20" s="28"/>
      <c r="O20" s="28"/>
      <c r="AM20" s="28"/>
      <c r="AN20" s="28"/>
      <c r="AO20" s="28"/>
      <c r="AP20" s="28"/>
      <c r="AQ20" s="28"/>
      <c r="BR20" s="28"/>
      <c r="BS20" s="28"/>
      <c r="BT20" s="28"/>
      <c r="BU20" s="28"/>
      <c r="BV20" s="28"/>
      <c r="CA20" s="28"/>
      <c r="CB20" s="28"/>
      <c r="CC20" s="28"/>
      <c r="CD20" s="28"/>
      <c r="CE20" s="28"/>
    </row>
    <row r="21" spans="8:91" ht="15" customHeight="1" x14ac:dyDescent="0.25">
      <c r="L21" s="28"/>
      <c r="M21" s="28"/>
      <c r="N21" s="28"/>
      <c r="AN21" s="28"/>
      <c r="AO21" s="28"/>
      <c r="AP21" s="28"/>
      <c r="AV21" s="440" t="s">
        <v>204</v>
      </c>
      <c r="AW21" s="440"/>
      <c r="AX21" s="440"/>
      <c r="AY21" s="440"/>
      <c r="AZ21" s="440"/>
      <c r="BA21" s="440"/>
      <c r="BB21" s="440"/>
      <c r="BC21" s="440"/>
      <c r="BD21" s="440"/>
      <c r="BS21" s="28"/>
      <c r="BT21" s="28"/>
      <c r="BU21" s="28"/>
      <c r="CB21" s="28"/>
      <c r="CC21" s="28"/>
      <c r="CD21" s="28"/>
    </row>
    <row r="22" spans="8:91" ht="15" customHeight="1" x14ac:dyDescent="0.25">
      <c r="I22" s="438">
        <f>'WDH Calculator'!J14</f>
        <v>3582.8344750000001</v>
      </c>
      <c r="J22" s="439"/>
      <c r="K22" s="439"/>
      <c r="L22" s="439"/>
      <c r="M22" s="439"/>
      <c r="N22" s="439"/>
      <c r="O22" s="439"/>
      <c r="P22" s="439"/>
      <c r="Q22" s="439"/>
      <c r="AK22" s="438">
        <f>'WDH Calculator'!J15</f>
        <v>3775.9756874999998</v>
      </c>
      <c r="AL22" s="439"/>
      <c r="AM22" s="439"/>
      <c r="AN22" s="439"/>
      <c r="AO22" s="439"/>
      <c r="AP22" s="439"/>
      <c r="AQ22" s="439"/>
      <c r="AR22" s="439"/>
      <c r="AS22" s="439"/>
      <c r="AV22" s="447">
        <f>'WDH Calculator'!J30</f>
        <v>620.57868749999989</v>
      </c>
      <c r="AW22" s="440"/>
      <c r="AX22" s="440"/>
      <c r="AY22" s="440"/>
      <c r="AZ22" s="440"/>
      <c r="BA22" s="440"/>
      <c r="BB22" s="440"/>
      <c r="BC22" s="440"/>
      <c r="BD22" s="440"/>
      <c r="BP22" s="438">
        <f>'WDH Calculator'!U15</f>
        <v>2620.6699187499999</v>
      </c>
      <c r="BQ22" s="439"/>
      <c r="BR22" s="439"/>
      <c r="BS22" s="439"/>
      <c r="BT22" s="439"/>
      <c r="BU22" s="439"/>
      <c r="BV22" s="439"/>
      <c r="BW22" s="439"/>
      <c r="BX22" s="439"/>
      <c r="BY22" s="438">
        <f>'WDH Calculator'!U16</f>
        <v>2620.6699187499999</v>
      </c>
      <c r="BZ22" s="439"/>
      <c r="CA22" s="439"/>
      <c r="CB22" s="439"/>
      <c r="CC22" s="439"/>
      <c r="CD22" s="439"/>
      <c r="CE22" s="439"/>
      <c r="CF22" s="439"/>
      <c r="CG22" s="439"/>
    </row>
    <row r="23" spans="8:91" ht="15" customHeight="1" x14ac:dyDescent="0.25">
      <c r="I23" s="439"/>
      <c r="J23" s="439"/>
      <c r="K23" s="439"/>
      <c r="L23" s="439"/>
      <c r="M23" s="439"/>
      <c r="N23" s="439"/>
      <c r="O23" s="439"/>
      <c r="P23" s="439"/>
      <c r="Q23" s="439"/>
      <c r="AK23" s="439"/>
      <c r="AL23" s="439"/>
      <c r="AM23" s="439"/>
      <c r="AN23" s="439"/>
      <c r="AO23" s="439"/>
      <c r="AP23" s="439"/>
      <c r="AQ23" s="439"/>
      <c r="AR23" s="439"/>
      <c r="AS23" s="439"/>
      <c r="AV23" s="440"/>
      <c r="AW23" s="440"/>
      <c r="AX23" s="440"/>
      <c r="AY23" s="440"/>
      <c r="AZ23" s="440"/>
      <c r="BA23" s="440"/>
      <c r="BB23" s="440"/>
      <c r="BC23" s="440"/>
      <c r="BD23" s="440"/>
      <c r="BP23" s="439"/>
      <c r="BQ23" s="439"/>
      <c r="BR23" s="439"/>
      <c r="BS23" s="439"/>
      <c r="BT23" s="439"/>
      <c r="BU23" s="439"/>
      <c r="BV23" s="439"/>
      <c r="BW23" s="439"/>
      <c r="BX23" s="439"/>
      <c r="BY23" s="439"/>
      <c r="BZ23" s="439"/>
      <c r="CA23" s="439"/>
      <c r="CB23" s="439"/>
      <c r="CC23" s="439"/>
      <c r="CD23" s="439"/>
      <c r="CE23" s="439"/>
      <c r="CF23" s="439"/>
      <c r="CG23" s="439"/>
    </row>
    <row r="24" spans="8:91" ht="15" customHeight="1" x14ac:dyDescent="0.25">
      <c r="I24" s="439" t="s">
        <v>205</v>
      </c>
      <c r="J24" s="439"/>
      <c r="K24" s="439"/>
      <c r="L24" s="439"/>
      <c r="M24" s="439"/>
      <c r="N24" s="439"/>
      <c r="O24" s="439"/>
      <c r="P24" s="439"/>
      <c r="Q24" s="439"/>
      <c r="AK24" s="439" t="s">
        <v>206</v>
      </c>
      <c r="AL24" s="439"/>
      <c r="AM24" s="439"/>
      <c r="AN24" s="439"/>
      <c r="AO24" s="439"/>
      <c r="AP24" s="439"/>
      <c r="AQ24" s="439"/>
      <c r="AR24" s="439"/>
      <c r="AS24" s="439"/>
      <c r="AV24" s="440" t="s">
        <v>207</v>
      </c>
      <c r="AW24" s="440"/>
      <c r="AX24" s="440"/>
      <c r="AY24" s="440"/>
      <c r="AZ24" s="440"/>
      <c r="BA24" s="440"/>
      <c r="BB24" s="440"/>
      <c r="BC24" s="440"/>
      <c r="BD24" s="440"/>
      <c r="BP24" s="439" t="s">
        <v>205</v>
      </c>
      <c r="BQ24" s="439"/>
      <c r="BR24" s="439"/>
      <c r="BS24" s="439"/>
      <c r="BT24" s="439"/>
      <c r="BU24" s="439"/>
      <c r="BV24" s="439"/>
      <c r="BW24" s="439"/>
      <c r="BX24" s="439"/>
      <c r="BY24" s="439" t="s">
        <v>206</v>
      </c>
      <c r="BZ24" s="439"/>
      <c r="CA24" s="439"/>
      <c r="CB24" s="439"/>
      <c r="CC24" s="439"/>
      <c r="CD24" s="439"/>
      <c r="CE24" s="439"/>
      <c r="CF24" s="439"/>
      <c r="CG24" s="439"/>
    </row>
    <row r="25" spans="8:91" ht="15" customHeight="1" x14ac:dyDescent="0.25">
      <c r="I25" s="448">
        <f>I22/W25</f>
        <v>0.48687687219570946</v>
      </c>
      <c r="J25" s="448"/>
      <c r="K25" s="448"/>
      <c r="L25" s="448"/>
      <c r="M25" s="448"/>
      <c r="N25" s="448"/>
      <c r="O25" s="448"/>
      <c r="P25" s="448"/>
      <c r="Q25" s="448"/>
      <c r="W25" s="441">
        <f>'WDH Calculator'!J12</f>
        <v>7358.810162499999</v>
      </c>
      <c r="X25" s="442"/>
      <c r="Y25" s="442"/>
      <c r="Z25" s="442"/>
      <c r="AA25" s="442"/>
      <c r="AB25" s="442"/>
      <c r="AC25" s="442"/>
      <c r="AD25" s="442"/>
      <c r="AE25" s="443"/>
      <c r="AK25" s="448">
        <f>AK22/W25</f>
        <v>0.5131231278042907</v>
      </c>
      <c r="AL25" s="448"/>
      <c r="AM25" s="448"/>
      <c r="AN25" s="448"/>
      <c r="AO25" s="448"/>
      <c r="AP25" s="448"/>
      <c r="AQ25" s="448"/>
      <c r="AR25" s="448"/>
      <c r="AS25" s="448"/>
      <c r="AV25" s="448">
        <f>AV22/BF25</f>
        <v>0.10274226426496029</v>
      </c>
      <c r="AW25" s="448"/>
      <c r="AX25" s="448"/>
      <c r="AY25" s="448"/>
      <c r="AZ25" s="448"/>
      <c r="BA25" s="448"/>
      <c r="BB25" s="448"/>
      <c r="BC25" s="448"/>
      <c r="BD25" s="448"/>
      <c r="BF25" s="441">
        <f>'WDH Calculator'!U9</f>
        <v>6040.15</v>
      </c>
      <c r="BG25" s="442"/>
      <c r="BH25" s="442"/>
      <c r="BI25" s="442"/>
      <c r="BJ25" s="442"/>
      <c r="BK25" s="442"/>
      <c r="BL25" s="442"/>
      <c r="BM25" s="442"/>
      <c r="BN25" s="443"/>
      <c r="BP25" s="448">
        <f>BP22/BF25</f>
        <v>0.43387497309669459</v>
      </c>
      <c r="BQ25" s="448"/>
      <c r="BR25" s="448"/>
      <c r="BS25" s="448"/>
      <c r="BT25" s="448"/>
      <c r="BU25" s="448"/>
      <c r="BV25" s="448"/>
      <c r="BW25" s="448"/>
      <c r="BX25" s="448"/>
      <c r="BY25" s="448">
        <f>BY22/BF25</f>
        <v>0.43387497309669459</v>
      </c>
      <c r="BZ25" s="448"/>
      <c r="CA25" s="448"/>
      <c r="CB25" s="448"/>
      <c r="CC25" s="448"/>
      <c r="CD25" s="448"/>
      <c r="CE25" s="448"/>
      <c r="CF25" s="448"/>
      <c r="CG25" s="448"/>
    </row>
    <row r="26" spans="8:91" ht="15" customHeight="1" x14ac:dyDescent="0.25">
      <c r="I26" s="448"/>
      <c r="J26" s="448"/>
      <c r="K26" s="448"/>
      <c r="L26" s="448"/>
      <c r="M26" s="448"/>
      <c r="N26" s="448"/>
      <c r="O26" s="448"/>
      <c r="P26" s="448"/>
      <c r="Q26" s="448"/>
      <c r="W26" s="444"/>
      <c r="X26" s="445"/>
      <c r="Y26" s="445"/>
      <c r="Z26" s="445"/>
      <c r="AA26" s="445"/>
      <c r="AB26" s="445"/>
      <c r="AC26" s="445"/>
      <c r="AD26" s="445"/>
      <c r="AE26" s="446"/>
      <c r="AK26" s="448"/>
      <c r="AL26" s="448"/>
      <c r="AM26" s="448"/>
      <c r="AN26" s="448"/>
      <c r="AO26" s="448"/>
      <c r="AP26" s="448"/>
      <c r="AQ26" s="448"/>
      <c r="AR26" s="448"/>
      <c r="AS26" s="448"/>
      <c r="AV26" s="448"/>
      <c r="AW26" s="448"/>
      <c r="AX26" s="448"/>
      <c r="AY26" s="448"/>
      <c r="AZ26" s="448"/>
      <c r="BA26" s="448"/>
      <c r="BB26" s="448"/>
      <c r="BC26" s="448"/>
      <c r="BD26" s="448"/>
      <c r="BF26" s="444"/>
      <c r="BG26" s="445"/>
      <c r="BH26" s="445"/>
      <c r="BI26" s="445"/>
      <c r="BJ26" s="445"/>
      <c r="BK26" s="445"/>
      <c r="BL26" s="445"/>
      <c r="BM26" s="445"/>
      <c r="BN26" s="446"/>
      <c r="BP26" s="448"/>
      <c r="BQ26" s="448"/>
      <c r="BR26" s="448"/>
      <c r="BS26" s="448"/>
      <c r="BT26" s="448"/>
      <c r="BU26" s="448"/>
      <c r="BV26" s="448"/>
      <c r="BW26" s="448"/>
      <c r="BX26" s="448"/>
      <c r="BY26" s="448"/>
      <c r="BZ26" s="448"/>
      <c r="CA26" s="448"/>
      <c r="CB26" s="448"/>
      <c r="CC26" s="448"/>
      <c r="CD26" s="448"/>
      <c r="CE26" s="448"/>
      <c r="CF26" s="448"/>
      <c r="CG26" s="448"/>
    </row>
    <row r="27" spans="8:91" ht="15" customHeight="1" x14ac:dyDescent="0.25">
      <c r="W27" s="449" t="s">
        <v>108</v>
      </c>
      <c r="X27" s="450"/>
      <c r="Y27" s="450"/>
      <c r="Z27" s="450"/>
      <c r="AA27" s="450"/>
      <c r="AB27" s="450"/>
      <c r="AC27" s="450"/>
      <c r="AD27" s="450"/>
      <c r="AE27" s="451"/>
      <c r="BF27" s="449" t="s">
        <v>98</v>
      </c>
      <c r="BG27" s="450"/>
      <c r="BH27" s="450"/>
      <c r="BI27" s="450"/>
      <c r="BJ27" s="450"/>
      <c r="BK27" s="450"/>
      <c r="BL27" s="450"/>
      <c r="BM27" s="450"/>
      <c r="BN27" s="451"/>
    </row>
    <row r="28" spans="8:91" ht="15" customHeight="1" x14ac:dyDescent="0.25">
      <c r="AV28" s="440" t="s">
        <v>208</v>
      </c>
      <c r="AW28" s="440"/>
      <c r="AX28" s="440"/>
      <c r="AY28" s="440"/>
      <c r="AZ28" s="440"/>
      <c r="BA28" s="440"/>
      <c r="BB28" s="440"/>
      <c r="BC28" s="440"/>
      <c r="BD28" s="440"/>
    </row>
    <row r="29" spans="8:91" ht="15" customHeight="1" x14ac:dyDescent="0.25">
      <c r="AV29" s="447">
        <f>'WDH Calculator'!U11</f>
        <v>912.92589999999996</v>
      </c>
      <c r="AW29" s="440"/>
      <c r="AX29" s="440"/>
      <c r="AY29" s="440"/>
      <c r="AZ29" s="440"/>
      <c r="BA29" s="440"/>
      <c r="BB29" s="440"/>
      <c r="BC29" s="440"/>
      <c r="BD29" s="440"/>
    </row>
    <row r="30" spans="8:91" ht="15" customHeight="1" x14ac:dyDescent="0.25">
      <c r="AV30" s="440"/>
      <c r="AW30" s="440"/>
      <c r="AX30" s="440"/>
      <c r="AY30" s="440"/>
      <c r="AZ30" s="440"/>
      <c r="BA30" s="440"/>
      <c r="BB30" s="440"/>
      <c r="BC30" s="440"/>
      <c r="BD30" s="440"/>
    </row>
    <row r="31" spans="8:91" ht="15" customHeight="1" x14ac:dyDescent="0.25">
      <c r="AV31" s="440" t="s">
        <v>207</v>
      </c>
      <c r="AW31" s="440"/>
      <c r="AX31" s="440"/>
      <c r="AY31" s="440"/>
      <c r="AZ31" s="440"/>
      <c r="BA31" s="440"/>
      <c r="BB31" s="440"/>
      <c r="BC31" s="440"/>
      <c r="BD31" s="440"/>
    </row>
    <row r="32" spans="8:91" ht="15" customHeight="1" x14ac:dyDescent="0.25">
      <c r="AV32" s="448">
        <f>AV29/BF25</f>
        <v>0.15114291863612658</v>
      </c>
      <c r="AW32" s="448"/>
      <c r="AX32" s="448"/>
      <c r="AY32" s="448"/>
      <c r="AZ32" s="448"/>
      <c r="BA32" s="448"/>
      <c r="BB32" s="448"/>
      <c r="BC32" s="448"/>
      <c r="BD32" s="448"/>
    </row>
    <row r="33" spans="48:56" ht="15" customHeight="1" x14ac:dyDescent="0.25">
      <c r="AV33" s="448"/>
      <c r="AW33" s="448"/>
      <c r="AX33" s="448"/>
      <c r="AY33" s="448"/>
      <c r="AZ33" s="448"/>
      <c r="BA33" s="448"/>
      <c r="BB33" s="448"/>
      <c r="BC33" s="448"/>
      <c r="BD33" s="448"/>
    </row>
  </sheetData>
  <mergeCells count="32">
    <mergeCell ref="AV32:BD33"/>
    <mergeCell ref="AV4:BH4"/>
    <mergeCell ref="AV2:BH3"/>
    <mergeCell ref="BY25:CG26"/>
    <mergeCell ref="W27:AE27"/>
    <mergeCell ref="BF27:BN27"/>
    <mergeCell ref="AV28:BD28"/>
    <mergeCell ref="AV29:BD30"/>
    <mergeCell ref="AV31:BD31"/>
    <mergeCell ref="BP25:BX26"/>
    <mergeCell ref="AV21:BD21"/>
    <mergeCell ref="B2:AR2"/>
    <mergeCell ref="I25:Q26"/>
    <mergeCell ref="W25:AE26"/>
    <mergeCell ref="AK25:AS26"/>
    <mergeCell ref="AV25:BD26"/>
    <mergeCell ref="BF25:BN26"/>
    <mergeCell ref="I22:Q23"/>
    <mergeCell ref="AK22:AS23"/>
    <mergeCell ref="AV22:BD23"/>
    <mergeCell ref="BP22:BX23"/>
    <mergeCell ref="BY22:CG23"/>
    <mergeCell ref="I24:Q24"/>
    <mergeCell ref="AK24:AS24"/>
    <mergeCell ref="AV24:BD24"/>
    <mergeCell ref="BP24:BX24"/>
    <mergeCell ref="BY24:CG24"/>
    <mergeCell ref="K13:O14"/>
    <mergeCell ref="AM13:AQ14"/>
    <mergeCell ref="BR13:BV14"/>
    <mergeCell ref="CA13:CE14"/>
    <mergeCell ref="AY16:BC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ED85-7284-4229-804E-39E5ED0544A4}">
  <dimension ref="A1:X37"/>
  <sheetViews>
    <sheetView workbookViewId="0">
      <pane ySplit="37" topLeftCell="A38" activePane="bottomLeft" state="frozen"/>
      <selection pane="bottomLeft" sqref="A1:A2"/>
    </sheetView>
  </sheetViews>
  <sheetFormatPr defaultRowHeight="15" x14ac:dyDescent="0.25"/>
  <cols>
    <col min="1" max="1" width="3.7109375" style="324" customWidth="1"/>
    <col min="2" max="3" width="1.7109375" style="324" customWidth="1"/>
    <col min="4" max="4" width="10" style="324" bestFit="1" customWidth="1"/>
    <col min="5" max="5" width="37.5703125" style="324" bestFit="1" customWidth="1"/>
    <col min="6" max="6" width="8" style="324" bestFit="1" customWidth="1"/>
    <col min="7" max="7" width="1.7109375" style="324" customWidth="1"/>
    <col min="8" max="8" width="12.140625" style="324" bestFit="1" customWidth="1"/>
    <col min="9" max="9" width="47.140625" style="324" bestFit="1" customWidth="1"/>
    <col min="10" max="10" width="8" style="324" bestFit="1" customWidth="1"/>
    <col min="11" max="13" width="1.7109375" style="324" customWidth="1"/>
    <col min="14" max="14" width="11.28515625" style="324" bestFit="1" customWidth="1"/>
    <col min="15" max="15" width="42.5703125" style="324" bestFit="1" customWidth="1"/>
    <col min="16" max="16" width="8" style="324" bestFit="1" customWidth="1"/>
    <col min="17" max="17" width="1.7109375" style="324" customWidth="1"/>
    <col min="18" max="18" width="8.5703125" style="324" bestFit="1" customWidth="1"/>
    <col min="19" max="19" width="37.5703125" style="324" bestFit="1" customWidth="1"/>
    <col min="20" max="20" width="5.5703125" style="324" bestFit="1" customWidth="1"/>
    <col min="21" max="22" width="1.7109375" style="324" customWidth="1"/>
    <col min="23" max="16384" width="9.140625" style="324"/>
  </cols>
  <sheetData>
    <row r="1" spans="1:24" s="323" customFormat="1" ht="28.5" x14ac:dyDescent="0.25">
      <c r="A1" s="455"/>
      <c r="B1" s="457" t="s">
        <v>87</v>
      </c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306"/>
      <c r="X1" s="306"/>
    </row>
    <row r="2" spans="1:24" ht="15.75" thickBot="1" x14ac:dyDescent="0.3">
      <c r="A2" s="456"/>
      <c r="B2" s="453" t="s">
        <v>2</v>
      </c>
      <c r="C2" s="453"/>
      <c r="D2" s="454"/>
      <c r="E2" s="307">
        <v>44557</v>
      </c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</row>
    <row r="3" spans="1:24" ht="9" customHeight="1" thickBot="1" x14ac:dyDescent="0.3">
      <c r="A3" s="308"/>
      <c r="B3" s="309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308"/>
      <c r="X3" s="308"/>
    </row>
    <row r="4" spans="1:24" x14ac:dyDescent="0.25">
      <c r="A4" s="308"/>
      <c r="B4" s="264"/>
      <c r="C4" s="309"/>
      <c r="D4" s="310"/>
      <c r="E4" s="310"/>
      <c r="F4" s="310"/>
      <c r="G4" s="310"/>
      <c r="H4" s="310"/>
      <c r="I4" s="310"/>
      <c r="J4" s="310"/>
      <c r="K4" s="311"/>
      <c r="L4" s="265"/>
      <c r="M4" s="309"/>
      <c r="N4" s="310"/>
      <c r="O4" s="310"/>
      <c r="P4" s="310"/>
      <c r="Q4" s="310"/>
      <c r="R4" s="310"/>
      <c r="S4" s="310"/>
      <c r="T4" s="310"/>
      <c r="U4" s="311"/>
      <c r="V4" s="267"/>
      <c r="W4" s="308"/>
      <c r="X4" s="308"/>
    </row>
    <row r="5" spans="1:24" x14ac:dyDescent="0.25">
      <c r="A5" s="308"/>
      <c r="B5" s="264"/>
      <c r="C5" s="256"/>
      <c r="D5" s="257"/>
      <c r="E5" s="258" t="s">
        <v>315</v>
      </c>
      <c r="F5" s="257"/>
      <c r="G5" s="257"/>
      <c r="H5" s="265"/>
      <c r="I5" s="265"/>
      <c r="J5" s="265"/>
      <c r="K5" s="267"/>
      <c r="L5" s="265"/>
      <c r="M5" s="264"/>
      <c r="N5" s="265"/>
      <c r="O5" s="262" t="s">
        <v>88</v>
      </c>
      <c r="P5" s="265"/>
      <c r="Q5" s="265"/>
      <c r="R5" s="265"/>
      <c r="S5" s="265"/>
      <c r="T5" s="265"/>
      <c r="U5" s="267"/>
      <c r="V5" s="267"/>
      <c r="W5" s="308"/>
      <c r="X5" s="308"/>
    </row>
    <row r="6" spans="1:24" x14ac:dyDescent="0.25">
      <c r="A6" s="308"/>
      <c r="B6" s="264"/>
      <c r="C6" s="264"/>
      <c r="D6" s="265"/>
      <c r="E6" s="265"/>
      <c r="F6" s="265"/>
      <c r="G6" s="265"/>
      <c r="H6" s="265"/>
      <c r="I6" s="265"/>
      <c r="J6" s="265"/>
      <c r="K6" s="267"/>
      <c r="L6" s="265"/>
      <c r="M6" s="264"/>
      <c r="N6" s="265"/>
      <c r="O6" s="265"/>
      <c r="P6" s="265"/>
      <c r="Q6" s="265"/>
      <c r="R6" s="265"/>
      <c r="S6" s="265"/>
      <c r="T6" s="265"/>
      <c r="U6" s="267"/>
      <c r="V6" s="267"/>
      <c r="W6" s="308"/>
      <c r="X6" s="308"/>
    </row>
    <row r="7" spans="1:24" x14ac:dyDescent="0.25">
      <c r="A7" s="308"/>
      <c r="B7" s="264"/>
      <c r="C7" s="264"/>
      <c r="D7" s="265"/>
      <c r="E7" s="257" t="s">
        <v>89</v>
      </c>
      <c r="F7" s="257"/>
      <c r="G7" s="257"/>
      <c r="H7" s="257"/>
      <c r="I7" s="257" t="s">
        <v>90</v>
      </c>
      <c r="J7" s="257"/>
      <c r="K7" s="260"/>
      <c r="L7" s="265"/>
      <c r="M7" s="256"/>
      <c r="N7" s="261"/>
      <c r="O7" s="257" t="s">
        <v>91</v>
      </c>
      <c r="P7" s="257"/>
      <c r="Q7" s="257"/>
      <c r="R7" s="257"/>
      <c r="S7" s="257" t="s">
        <v>92</v>
      </c>
      <c r="T7" s="265"/>
      <c r="U7" s="267"/>
      <c r="V7" s="267"/>
      <c r="W7" s="308"/>
      <c r="X7" s="308"/>
    </row>
    <row r="8" spans="1:24" x14ac:dyDescent="0.25">
      <c r="A8" s="308"/>
      <c r="B8" s="264"/>
      <c r="C8" s="264"/>
      <c r="D8" s="265"/>
      <c r="E8" s="265"/>
      <c r="F8" s="265"/>
      <c r="G8" s="265"/>
      <c r="H8" s="265"/>
      <c r="I8" s="265"/>
      <c r="J8" s="265"/>
      <c r="K8" s="267"/>
      <c r="L8" s="265"/>
      <c r="M8" s="264"/>
      <c r="N8" s="265"/>
      <c r="O8" s="265"/>
      <c r="P8" s="265"/>
      <c r="Q8" s="265"/>
      <c r="R8" s="265"/>
      <c r="S8" s="265"/>
      <c r="T8" s="265"/>
      <c r="U8" s="267"/>
      <c r="V8" s="267"/>
      <c r="W8" s="308"/>
      <c r="X8" s="308"/>
    </row>
    <row r="9" spans="1:24" x14ac:dyDescent="0.25">
      <c r="A9" s="308"/>
      <c r="B9" s="264"/>
      <c r="C9" s="264"/>
      <c r="D9" s="257" t="s">
        <v>26</v>
      </c>
      <c r="E9" s="265" t="s">
        <v>81</v>
      </c>
      <c r="F9" s="268">
        <v>14000</v>
      </c>
      <c r="G9" s="265"/>
      <c r="H9" s="257" t="s">
        <v>93</v>
      </c>
      <c r="I9" s="265" t="s">
        <v>94</v>
      </c>
      <c r="J9" s="269">
        <f>J12+J10</f>
        <v>12210</v>
      </c>
      <c r="K9" s="267"/>
      <c r="L9" s="265"/>
      <c r="M9" s="264"/>
      <c r="N9" s="261" t="s">
        <v>95</v>
      </c>
      <c r="O9" s="265" t="s">
        <v>96</v>
      </c>
      <c r="P9" s="268">
        <v>7000</v>
      </c>
      <c r="Q9" s="265"/>
      <c r="R9" s="261" t="s">
        <v>97</v>
      </c>
      <c r="S9" s="265" t="s">
        <v>98</v>
      </c>
      <c r="T9" s="269">
        <f>(P11+T10)</f>
        <v>5000</v>
      </c>
      <c r="U9" s="267"/>
      <c r="V9" s="267"/>
      <c r="W9" s="308"/>
      <c r="X9" s="308"/>
    </row>
    <row r="10" spans="1:24" x14ac:dyDescent="0.25">
      <c r="A10" s="308"/>
      <c r="B10" s="264"/>
      <c r="C10" s="264"/>
      <c r="D10" s="273" t="s">
        <v>95</v>
      </c>
      <c r="E10" s="265" t="s">
        <v>96</v>
      </c>
      <c r="F10" s="268">
        <v>5000</v>
      </c>
      <c r="G10" s="265"/>
      <c r="H10" s="273" t="s">
        <v>97</v>
      </c>
      <c r="I10" s="265" t="s">
        <v>98</v>
      </c>
      <c r="J10" s="269">
        <f>T9</f>
        <v>5000</v>
      </c>
      <c r="K10" s="267"/>
      <c r="L10" s="265"/>
      <c r="M10" s="264"/>
      <c r="N10" s="261" t="s">
        <v>99</v>
      </c>
      <c r="O10" s="265" t="s">
        <v>100</v>
      </c>
      <c r="P10" s="268">
        <v>4880</v>
      </c>
      <c r="Q10" s="265"/>
      <c r="R10" s="261" t="s">
        <v>101</v>
      </c>
      <c r="S10" s="265" t="s">
        <v>102</v>
      </c>
      <c r="T10" s="269">
        <f>T25</f>
        <v>2880</v>
      </c>
      <c r="U10" s="267"/>
      <c r="V10" s="267"/>
      <c r="W10" s="308"/>
      <c r="X10" s="308"/>
    </row>
    <row r="11" spans="1:24" x14ac:dyDescent="0.25">
      <c r="A11" s="308"/>
      <c r="B11" s="264"/>
      <c r="C11" s="264"/>
      <c r="D11" s="257"/>
      <c r="E11" s="265"/>
      <c r="F11" s="265"/>
      <c r="G11" s="265"/>
      <c r="H11" s="257"/>
      <c r="I11" s="265"/>
      <c r="J11" s="265"/>
      <c r="K11" s="267"/>
      <c r="L11" s="265"/>
      <c r="M11" s="264"/>
      <c r="N11" s="261" t="s">
        <v>103</v>
      </c>
      <c r="O11" s="265" t="s">
        <v>104</v>
      </c>
      <c r="P11" s="268">
        <v>2120</v>
      </c>
      <c r="Q11" s="265"/>
      <c r="R11" s="261" t="s">
        <v>105</v>
      </c>
      <c r="S11" s="265" t="s">
        <v>106</v>
      </c>
      <c r="T11" s="312">
        <f>((P11+T10)*P13)</f>
        <v>550</v>
      </c>
      <c r="U11" s="267"/>
      <c r="V11" s="267"/>
      <c r="W11" s="308"/>
      <c r="X11" s="308"/>
    </row>
    <row r="12" spans="1:24" x14ac:dyDescent="0.25">
      <c r="A12" s="308"/>
      <c r="B12" s="264"/>
      <c r="C12" s="264"/>
      <c r="D12" s="257" t="s">
        <v>20</v>
      </c>
      <c r="E12" s="265" t="s">
        <v>69</v>
      </c>
      <c r="F12" s="268">
        <v>7400</v>
      </c>
      <c r="G12" s="265"/>
      <c r="H12" s="257" t="s">
        <v>107</v>
      </c>
      <c r="I12" s="265" t="s">
        <v>108</v>
      </c>
      <c r="J12" s="269">
        <f>(F21+J19+J20+J29+J30)-J19</f>
        <v>7210</v>
      </c>
      <c r="K12" s="267"/>
      <c r="L12" s="265"/>
      <c r="M12" s="264"/>
      <c r="N12" s="261" t="s">
        <v>109</v>
      </c>
      <c r="O12" s="265" t="s">
        <v>110</v>
      </c>
      <c r="P12" s="287">
        <f>P11*P13</f>
        <v>233.2</v>
      </c>
      <c r="Q12" s="265"/>
      <c r="R12" s="265"/>
      <c r="S12" s="265"/>
      <c r="T12" s="265"/>
      <c r="U12" s="267"/>
      <c r="V12" s="267"/>
      <c r="W12" s="308"/>
      <c r="X12" s="308"/>
    </row>
    <row r="13" spans="1:24" x14ac:dyDescent="0.25">
      <c r="A13" s="308"/>
      <c r="B13" s="264"/>
      <c r="C13" s="264"/>
      <c r="D13" s="257" t="s">
        <v>74</v>
      </c>
      <c r="E13" s="265" t="s">
        <v>75</v>
      </c>
      <c r="F13" s="268">
        <f>SUM(F14:F15)</f>
        <v>7800</v>
      </c>
      <c r="G13" s="265"/>
      <c r="H13" s="257" t="s">
        <v>111</v>
      </c>
      <c r="I13" s="265" t="s">
        <v>112</v>
      </c>
      <c r="J13" s="276">
        <f>J14+J15</f>
        <v>7210</v>
      </c>
      <c r="K13" s="267"/>
      <c r="L13" s="265"/>
      <c r="M13" s="264"/>
      <c r="N13" s="261"/>
      <c r="O13" s="265" t="s">
        <v>113</v>
      </c>
      <c r="P13" s="313">
        <v>0.11</v>
      </c>
      <c r="Q13" s="265"/>
      <c r="R13" s="265"/>
      <c r="S13" s="265"/>
      <c r="T13" s="265"/>
      <c r="U13" s="267"/>
      <c r="V13" s="267"/>
      <c r="W13" s="308"/>
      <c r="X13" s="308"/>
    </row>
    <row r="14" spans="1:24" x14ac:dyDescent="0.25">
      <c r="A14" s="308"/>
      <c r="B14" s="264"/>
      <c r="C14" s="264"/>
      <c r="D14" s="257" t="s">
        <v>24</v>
      </c>
      <c r="E14" s="265" t="s">
        <v>77</v>
      </c>
      <c r="F14" s="268">
        <v>3600</v>
      </c>
      <c r="G14" s="265"/>
      <c r="H14" s="257" t="s">
        <v>114</v>
      </c>
      <c r="I14" s="265" t="s">
        <v>115</v>
      </c>
      <c r="J14" s="276">
        <f>F23+(J20*F34)</f>
        <v>3406.1329999999998</v>
      </c>
      <c r="K14" s="267"/>
      <c r="L14" s="265"/>
      <c r="M14" s="264"/>
      <c r="N14" s="261"/>
      <c r="O14" s="265"/>
      <c r="P14" s="265"/>
      <c r="Q14" s="265"/>
      <c r="R14" s="261"/>
      <c r="S14" s="265"/>
      <c r="T14" s="265"/>
      <c r="U14" s="267"/>
      <c r="V14" s="267"/>
      <c r="W14" s="308"/>
      <c r="X14" s="308"/>
    </row>
    <row r="15" spans="1:24" x14ac:dyDescent="0.25">
      <c r="A15" s="308"/>
      <c r="B15" s="264"/>
      <c r="C15" s="264"/>
      <c r="D15" s="257" t="s">
        <v>25</v>
      </c>
      <c r="E15" s="265" t="s">
        <v>79</v>
      </c>
      <c r="F15" s="268">
        <v>4200</v>
      </c>
      <c r="G15" s="265"/>
      <c r="H15" s="257" t="s">
        <v>116</v>
      </c>
      <c r="I15" s="265" t="s">
        <v>117</v>
      </c>
      <c r="J15" s="276">
        <f>(F24+J19+(J20*F35)+J29+J30)-J19</f>
        <v>3803.8670000000002</v>
      </c>
      <c r="K15" s="267"/>
      <c r="L15" s="265"/>
      <c r="M15" s="264"/>
      <c r="N15" s="261" t="s">
        <v>118</v>
      </c>
      <c r="O15" s="265" t="s">
        <v>119</v>
      </c>
      <c r="P15" s="268">
        <v>7000</v>
      </c>
      <c r="Q15" s="265"/>
      <c r="R15" s="261" t="s">
        <v>120</v>
      </c>
      <c r="S15" s="265" t="s">
        <v>121</v>
      </c>
      <c r="T15" s="269">
        <f>SUM(T16:T17)</f>
        <v>4450</v>
      </c>
      <c r="U15" s="267"/>
      <c r="V15" s="267"/>
      <c r="W15" s="308"/>
      <c r="X15" s="308"/>
    </row>
    <row r="16" spans="1:24" x14ac:dyDescent="0.25">
      <c r="A16" s="308"/>
      <c r="B16" s="264"/>
      <c r="C16" s="264"/>
      <c r="D16" s="257"/>
      <c r="E16" s="265"/>
      <c r="F16" s="265"/>
      <c r="G16" s="265"/>
      <c r="H16" s="257"/>
      <c r="I16" s="265"/>
      <c r="J16" s="265"/>
      <c r="K16" s="267"/>
      <c r="L16" s="265"/>
      <c r="M16" s="264"/>
      <c r="N16" s="261" t="s">
        <v>24</v>
      </c>
      <c r="O16" s="265" t="s">
        <v>77</v>
      </c>
      <c r="P16" s="268">
        <v>3500</v>
      </c>
      <c r="Q16" s="265"/>
      <c r="R16" s="261" t="s">
        <v>114</v>
      </c>
      <c r="S16" s="265" t="s">
        <v>115</v>
      </c>
      <c r="T16" s="276">
        <f>(T9*0.5)-(T11/2)</f>
        <v>2225</v>
      </c>
      <c r="U16" s="267"/>
      <c r="V16" s="267"/>
      <c r="W16" s="308"/>
      <c r="X16" s="308"/>
    </row>
    <row r="17" spans="1:24" x14ac:dyDescent="0.25">
      <c r="A17" s="308"/>
      <c r="B17" s="264"/>
      <c r="C17" s="264"/>
      <c r="D17" s="273" t="s">
        <v>122</v>
      </c>
      <c r="E17" s="265" t="s">
        <v>123</v>
      </c>
      <c r="F17" s="268">
        <v>1540</v>
      </c>
      <c r="G17" s="265"/>
      <c r="H17" s="273" t="s">
        <v>124</v>
      </c>
      <c r="I17" s="265" t="s">
        <v>125</v>
      </c>
      <c r="J17" s="269">
        <f>(J19+J20+J29+J30)-J19</f>
        <v>1350</v>
      </c>
      <c r="K17" s="267"/>
      <c r="L17" s="265"/>
      <c r="M17" s="264"/>
      <c r="N17" s="261" t="s">
        <v>25</v>
      </c>
      <c r="O17" s="265" t="s">
        <v>79</v>
      </c>
      <c r="P17" s="268">
        <v>3500</v>
      </c>
      <c r="Q17" s="265"/>
      <c r="R17" s="261" t="s">
        <v>116</v>
      </c>
      <c r="S17" s="265" t="s">
        <v>117</v>
      </c>
      <c r="T17" s="276">
        <f>(T9*0.5)-(T11/2)</f>
        <v>2225</v>
      </c>
      <c r="U17" s="267"/>
      <c r="V17" s="267"/>
      <c r="W17" s="308"/>
      <c r="X17" s="308"/>
    </row>
    <row r="18" spans="1:24" x14ac:dyDescent="0.25">
      <c r="A18" s="308"/>
      <c r="B18" s="264"/>
      <c r="C18" s="264"/>
      <c r="D18" s="257"/>
      <c r="E18" s="265"/>
      <c r="F18" s="265"/>
      <c r="G18" s="265"/>
      <c r="H18" s="273"/>
      <c r="I18" s="265"/>
      <c r="J18" s="265"/>
      <c r="K18" s="267"/>
      <c r="L18" s="265"/>
      <c r="M18" s="264"/>
      <c r="N18" s="265"/>
      <c r="O18" s="265"/>
      <c r="P18" s="265"/>
      <c r="Q18" s="265"/>
      <c r="R18" s="261"/>
      <c r="S18" s="265"/>
      <c r="T18" s="265"/>
      <c r="U18" s="267"/>
      <c r="V18" s="267"/>
      <c r="W18" s="308"/>
      <c r="X18" s="308"/>
    </row>
    <row r="19" spans="1:24" x14ac:dyDescent="0.25">
      <c r="A19" s="308"/>
      <c r="B19" s="264"/>
      <c r="C19" s="264"/>
      <c r="D19" s="257"/>
      <c r="E19" s="257" t="s">
        <v>126</v>
      </c>
      <c r="F19" s="265"/>
      <c r="G19" s="265"/>
      <c r="H19" s="273" t="s">
        <v>127</v>
      </c>
      <c r="I19" s="265" t="s">
        <v>128</v>
      </c>
      <c r="J19" s="268">
        <v>50</v>
      </c>
      <c r="K19" s="267"/>
      <c r="L19" s="265"/>
      <c r="M19" s="264"/>
      <c r="N19" s="265"/>
      <c r="O19" s="265"/>
      <c r="P19" s="265"/>
      <c r="Q19" s="265"/>
      <c r="R19" s="265"/>
      <c r="S19" s="261" t="s">
        <v>129</v>
      </c>
      <c r="T19" s="265"/>
      <c r="U19" s="267"/>
      <c r="V19" s="267"/>
      <c r="W19" s="308"/>
      <c r="X19" s="308"/>
    </row>
    <row r="20" spans="1:24" x14ac:dyDescent="0.25">
      <c r="A20" s="308"/>
      <c r="B20" s="264"/>
      <c r="C20" s="264"/>
      <c r="D20" s="257"/>
      <c r="E20" s="265"/>
      <c r="F20" s="265"/>
      <c r="G20" s="265"/>
      <c r="H20" s="273" t="s">
        <v>130</v>
      </c>
      <c r="I20" s="265" t="s">
        <v>131</v>
      </c>
      <c r="J20" s="268">
        <v>750</v>
      </c>
      <c r="K20" s="267"/>
      <c r="L20" s="265"/>
      <c r="M20" s="264"/>
      <c r="N20" s="265"/>
      <c r="O20" s="265"/>
      <c r="P20" s="265"/>
      <c r="Q20" s="265"/>
      <c r="R20" s="265"/>
      <c r="S20" s="265"/>
      <c r="T20" s="265"/>
      <c r="U20" s="267"/>
      <c r="V20" s="267"/>
      <c r="W20" s="308"/>
      <c r="X20" s="308"/>
    </row>
    <row r="21" spans="1:24" x14ac:dyDescent="0.25">
      <c r="A21" s="308"/>
      <c r="B21" s="264"/>
      <c r="C21" s="264"/>
      <c r="D21" s="257" t="s">
        <v>107</v>
      </c>
      <c r="E21" s="265" t="s">
        <v>108</v>
      </c>
      <c r="F21" s="268">
        <v>5860</v>
      </c>
      <c r="G21" s="265"/>
      <c r="H21" s="257"/>
      <c r="I21" s="265"/>
      <c r="J21" s="265"/>
      <c r="K21" s="267"/>
      <c r="L21" s="265"/>
      <c r="M21" s="264"/>
      <c r="N21" s="265"/>
      <c r="O21" s="265"/>
      <c r="P21" s="265"/>
      <c r="Q21" s="265"/>
      <c r="R21" s="265"/>
      <c r="S21" s="289" t="s">
        <v>132</v>
      </c>
      <c r="T21" s="265"/>
      <c r="U21" s="267"/>
      <c r="V21" s="267"/>
      <c r="W21" s="308"/>
      <c r="X21" s="308"/>
    </row>
    <row r="22" spans="1:24" x14ac:dyDescent="0.25">
      <c r="A22" s="308"/>
      <c r="B22" s="264"/>
      <c r="C22" s="264"/>
      <c r="D22" s="257" t="s">
        <v>111</v>
      </c>
      <c r="E22" s="265" t="s">
        <v>112</v>
      </c>
      <c r="F22" s="276">
        <f>F23+F24</f>
        <v>5860</v>
      </c>
      <c r="G22" s="265"/>
      <c r="H22" s="257"/>
      <c r="I22" s="265"/>
      <c r="J22" s="265"/>
      <c r="K22" s="267"/>
      <c r="L22" s="265"/>
      <c r="M22" s="264"/>
      <c r="N22" s="261" t="s">
        <v>133</v>
      </c>
      <c r="O22" s="265" t="s">
        <v>294</v>
      </c>
      <c r="P22" s="289">
        <f>T22*2</f>
        <v>3640</v>
      </c>
      <c r="Q22" s="265"/>
      <c r="R22" s="261" t="s">
        <v>134</v>
      </c>
      <c r="S22" s="265" t="s">
        <v>135</v>
      </c>
      <c r="T22" s="289">
        <v>1820</v>
      </c>
      <c r="U22" s="267"/>
      <c r="V22" s="267"/>
      <c r="W22" s="308"/>
      <c r="X22" s="308"/>
    </row>
    <row r="23" spans="1:24" x14ac:dyDescent="0.25">
      <c r="A23" s="308"/>
      <c r="B23" s="264"/>
      <c r="C23" s="264"/>
      <c r="D23" s="257" t="s">
        <v>114</v>
      </c>
      <c r="E23" s="265" t="s">
        <v>115</v>
      </c>
      <c r="F23" s="276">
        <f>F21*0.5153</f>
        <v>3019.6579999999999</v>
      </c>
      <c r="G23" s="265"/>
      <c r="H23" s="273" t="s">
        <v>136</v>
      </c>
      <c r="I23" s="265" t="s">
        <v>137</v>
      </c>
      <c r="J23" s="287">
        <f>J26*2</f>
        <v>4230</v>
      </c>
      <c r="K23" s="267"/>
      <c r="L23" s="265"/>
      <c r="M23" s="264"/>
      <c r="N23" s="265"/>
      <c r="O23" s="265"/>
      <c r="P23" s="265"/>
      <c r="Q23" s="265"/>
      <c r="R23" s="261" t="s">
        <v>138</v>
      </c>
      <c r="S23" s="265" t="s">
        <v>139</v>
      </c>
      <c r="T23" s="289">
        <v>50</v>
      </c>
      <c r="U23" s="267"/>
      <c r="V23" s="267"/>
      <c r="W23" s="308"/>
      <c r="X23" s="308"/>
    </row>
    <row r="24" spans="1:24" x14ac:dyDescent="0.25">
      <c r="A24" s="308"/>
      <c r="B24" s="264"/>
      <c r="C24" s="264"/>
      <c r="D24" s="257" t="s">
        <v>116</v>
      </c>
      <c r="E24" s="265" t="s">
        <v>117</v>
      </c>
      <c r="F24" s="276">
        <f>F21*0.4847</f>
        <v>2840.3420000000001</v>
      </c>
      <c r="G24" s="265"/>
      <c r="H24" s="273" t="s">
        <v>140</v>
      </c>
      <c r="I24" s="265" t="s">
        <v>141</v>
      </c>
      <c r="J24" s="287">
        <f>J26*2</f>
        <v>4230</v>
      </c>
      <c r="K24" s="267"/>
      <c r="L24" s="265"/>
      <c r="M24" s="264"/>
      <c r="N24" s="265"/>
      <c r="O24" s="265"/>
      <c r="P24" s="265"/>
      <c r="Q24" s="265"/>
      <c r="R24" s="265"/>
      <c r="S24" s="265"/>
      <c r="T24" s="265"/>
      <c r="U24" s="267"/>
      <c r="V24" s="267"/>
      <c r="W24" s="308"/>
      <c r="X24" s="308"/>
    </row>
    <row r="25" spans="1:24" x14ac:dyDescent="0.25">
      <c r="A25" s="308"/>
      <c r="B25" s="264"/>
      <c r="C25" s="264"/>
      <c r="D25" s="257"/>
      <c r="E25" s="265"/>
      <c r="F25" s="265"/>
      <c r="G25" s="265"/>
      <c r="H25" s="257"/>
      <c r="I25" s="265"/>
      <c r="J25" s="265"/>
      <c r="K25" s="267"/>
      <c r="L25" s="265"/>
      <c r="M25" s="281"/>
      <c r="N25" s="314"/>
      <c r="O25" s="283" t="s">
        <v>142</v>
      </c>
      <c r="P25" s="314"/>
      <c r="Q25" s="314"/>
      <c r="R25" s="283" t="s">
        <v>101</v>
      </c>
      <c r="S25" s="314" t="s">
        <v>102</v>
      </c>
      <c r="T25" s="315">
        <v>2880</v>
      </c>
      <c r="U25" s="316"/>
      <c r="V25" s="267"/>
      <c r="W25" s="308"/>
      <c r="X25" s="308"/>
    </row>
    <row r="26" spans="1:24" x14ac:dyDescent="0.25">
      <c r="A26" s="308"/>
      <c r="B26" s="264"/>
      <c r="C26" s="264"/>
      <c r="D26" s="273" t="s">
        <v>308</v>
      </c>
      <c r="E26" s="265" t="s">
        <v>309</v>
      </c>
      <c r="F26" s="289">
        <v>2115</v>
      </c>
      <c r="G26" s="265"/>
      <c r="H26" s="273" t="s">
        <v>310</v>
      </c>
      <c r="I26" s="265" t="s">
        <v>311</v>
      </c>
      <c r="J26" s="289">
        <v>2115</v>
      </c>
      <c r="K26" s="267"/>
      <c r="L26" s="265"/>
      <c r="M26" s="281"/>
      <c r="N26" s="314"/>
      <c r="O26" s="314"/>
      <c r="P26" s="314"/>
      <c r="Q26" s="314"/>
      <c r="R26" s="314"/>
      <c r="S26" s="314"/>
      <c r="T26" s="314"/>
      <c r="U26" s="316"/>
      <c r="V26" s="267"/>
      <c r="W26" s="308"/>
      <c r="X26" s="308"/>
    </row>
    <row r="27" spans="1:24" x14ac:dyDescent="0.25">
      <c r="A27" s="308"/>
      <c r="B27" s="264"/>
      <c r="C27" s="264"/>
      <c r="D27" s="273" t="s">
        <v>143</v>
      </c>
      <c r="E27" s="265" t="s">
        <v>312</v>
      </c>
      <c r="F27" s="289">
        <v>30</v>
      </c>
      <c r="G27" s="265"/>
      <c r="H27" s="273" t="s">
        <v>143</v>
      </c>
      <c r="I27" s="265" t="s">
        <v>312</v>
      </c>
      <c r="J27" s="289">
        <v>30</v>
      </c>
      <c r="K27" s="267"/>
      <c r="L27" s="265"/>
      <c r="M27" s="281"/>
      <c r="N27" s="314"/>
      <c r="O27" s="283" t="s">
        <v>144</v>
      </c>
      <c r="P27" s="283"/>
      <c r="Q27" s="283"/>
      <c r="R27" s="283"/>
      <c r="S27" s="283" t="s">
        <v>145</v>
      </c>
      <c r="T27" s="314"/>
      <c r="U27" s="316"/>
      <c r="V27" s="267"/>
      <c r="W27" s="308"/>
      <c r="X27" s="308"/>
    </row>
    <row r="28" spans="1:24" x14ac:dyDescent="0.25">
      <c r="A28" s="308"/>
      <c r="B28" s="264"/>
      <c r="C28" s="264"/>
      <c r="D28" s="257"/>
      <c r="E28" s="265"/>
      <c r="F28" s="265"/>
      <c r="G28" s="265"/>
      <c r="H28" s="257"/>
      <c r="I28" s="265"/>
      <c r="J28" s="265"/>
      <c r="K28" s="267"/>
      <c r="L28" s="265"/>
      <c r="M28" s="281"/>
      <c r="N28" s="314"/>
      <c r="O28" s="314"/>
      <c r="P28" s="283"/>
      <c r="Q28" s="314"/>
      <c r="R28" s="314"/>
      <c r="S28" s="314"/>
      <c r="T28" s="314"/>
      <c r="U28" s="316"/>
      <c r="V28" s="267"/>
      <c r="W28" s="308"/>
      <c r="X28" s="308"/>
    </row>
    <row r="29" spans="1:24" x14ac:dyDescent="0.25">
      <c r="A29" s="308"/>
      <c r="B29" s="264"/>
      <c r="C29" s="264"/>
      <c r="D29" s="273" t="s">
        <v>146</v>
      </c>
      <c r="E29" s="265" t="s">
        <v>147</v>
      </c>
      <c r="F29" s="268">
        <v>600</v>
      </c>
      <c r="G29" s="265"/>
      <c r="H29" s="273" t="s">
        <v>105</v>
      </c>
      <c r="I29" s="265" t="s">
        <v>106</v>
      </c>
      <c r="J29" s="312">
        <f>(T9*P13)+J19</f>
        <v>600</v>
      </c>
      <c r="K29" s="267"/>
      <c r="L29" s="265"/>
      <c r="M29" s="281"/>
      <c r="N29" s="283" t="s">
        <v>148</v>
      </c>
      <c r="O29" s="314" t="s">
        <v>149</v>
      </c>
      <c r="P29" s="287">
        <f>P10*0.6</f>
        <v>2928</v>
      </c>
      <c r="Q29" s="314"/>
      <c r="R29" s="283" t="s">
        <v>150</v>
      </c>
      <c r="S29" s="314" t="s">
        <v>149</v>
      </c>
      <c r="T29" s="312">
        <f>T25*0.6</f>
        <v>1728</v>
      </c>
      <c r="U29" s="316"/>
      <c r="V29" s="267"/>
      <c r="W29" s="308"/>
      <c r="X29" s="308"/>
    </row>
    <row r="30" spans="1:24" x14ac:dyDescent="0.25">
      <c r="A30" s="308"/>
      <c r="B30" s="264"/>
      <c r="C30" s="264"/>
      <c r="D30" s="273" t="s">
        <v>151</v>
      </c>
      <c r="E30" s="265" t="s">
        <v>152</v>
      </c>
      <c r="F30" s="289">
        <v>1000</v>
      </c>
      <c r="G30" s="265"/>
      <c r="H30" s="273" t="s">
        <v>191</v>
      </c>
      <c r="I30" s="265" t="s">
        <v>192</v>
      </c>
      <c r="J30" s="317">
        <v>0</v>
      </c>
      <c r="K30" s="267"/>
      <c r="L30" s="265"/>
      <c r="M30" s="281"/>
      <c r="N30" s="318" t="s">
        <v>153</v>
      </c>
      <c r="O30" s="314" t="s">
        <v>154</v>
      </c>
      <c r="P30" s="287">
        <f>P10*0.4</f>
        <v>1952</v>
      </c>
      <c r="Q30" s="314"/>
      <c r="R30" s="283" t="s">
        <v>155</v>
      </c>
      <c r="S30" s="314" t="s">
        <v>154</v>
      </c>
      <c r="T30" s="312">
        <f>T25*0.4</f>
        <v>1152</v>
      </c>
      <c r="U30" s="316"/>
      <c r="V30" s="267"/>
      <c r="W30" s="308"/>
      <c r="X30" s="308"/>
    </row>
    <row r="31" spans="1:24" x14ac:dyDescent="0.25">
      <c r="A31" s="308"/>
      <c r="B31" s="264"/>
      <c r="C31" s="264"/>
      <c r="D31" s="265"/>
      <c r="E31" s="265"/>
      <c r="F31" s="265"/>
      <c r="G31" s="265"/>
      <c r="H31" s="265"/>
      <c r="I31" s="265"/>
      <c r="J31" s="319">
        <f>J29/T9</f>
        <v>0.12</v>
      </c>
      <c r="K31" s="267"/>
      <c r="L31" s="265"/>
      <c r="M31" s="281"/>
      <c r="N31" s="314"/>
      <c r="O31" s="314"/>
      <c r="P31" s="314"/>
      <c r="Q31" s="314"/>
      <c r="R31" s="314"/>
      <c r="S31" s="314"/>
      <c r="T31" s="314"/>
      <c r="U31" s="316"/>
      <c r="V31" s="267"/>
      <c r="W31" s="308"/>
      <c r="X31" s="308"/>
    </row>
    <row r="32" spans="1:24" x14ac:dyDescent="0.25">
      <c r="A32" s="308"/>
      <c r="B32" s="264"/>
      <c r="C32" s="264"/>
      <c r="D32" s="265"/>
      <c r="E32" s="261" t="s">
        <v>156</v>
      </c>
      <c r="F32" s="265"/>
      <c r="G32" s="265"/>
      <c r="H32" s="265"/>
      <c r="I32" s="261" t="s">
        <v>157</v>
      </c>
      <c r="J32" s="265"/>
      <c r="K32" s="267"/>
      <c r="L32" s="265"/>
      <c r="M32" s="264"/>
      <c r="N32" s="265"/>
      <c r="O32" s="265"/>
      <c r="P32" s="265"/>
      <c r="Q32" s="265"/>
      <c r="R32" s="265"/>
      <c r="S32" s="265"/>
      <c r="T32" s="265"/>
      <c r="U32" s="267"/>
      <c r="V32" s="267"/>
      <c r="W32" s="308"/>
      <c r="X32" s="308"/>
    </row>
    <row r="33" spans="1:24" x14ac:dyDescent="0.25">
      <c r="A33" s="308"/>
      <c r="B33" s="264"/>
      <c r="C33" s="264"/>
      <c r="D33" s="265"/>
      <c r="E33" s="265"/>
      <c r="F33" s="265"/>
      <c r="G33" s="265"/>
      <c r="H33" s="265"/>
      <c r="I33" s="265"/>
      <c r="J33" s="265"/>
      <c r="K33" s="267"/>
      <c r="L33" s="265"/>
      <c r="M33" s="264"/>
      <c r="N33" s="265"/>
      <c r="O33" s="265"/>
      <c r="P33" s="265"/>
      <c r="Q33" s="265"/>
      <c r="R33" s="265"/>
      <c r="S33" s="265" t="s">
        <v>158</v>
      </c>
      <c r="T33" s="320">
        <f>T11/T9</f>
        <v>0.11</v>
      </c>
      <c r="U33" s="267"/>
      <c r="V33" s="267"/>
      <c r="W33" s="308"/>
      <c r="X33" s="308"/>
    </row>
    <row r="34" spans="1:24" x14ac:dyDescent="0.25">
      <c r="A34" s="308"/>
      <c r="B34" s="264"/>
      <c r="C34" s="264"/>
      <c r="D34" s="265"/>
      <c r="E34" s="265" t="s">
        <v>159</v>
      </c>
      <c r="F34" s="321">
        <f>F23/F22</f>
        <v>0.51529999999999998</v>
      </c>
      <c r="G34" s="265"/>
      <c r="H34" s="265"/>
      <c r="I34" s="265" t="s">
        <v>159</v>
      </c>
      <c r="J34" s="321">
        <f>J14/J13</f>
        <v>0.4724178918169209</v>
      </c>
      <c r="K34" s="267"/>
      <c r="L34" s="265"/>
      <c r="M34" s="264"/>
      <c r="N34" s="265"/>
      <c r="O34" s="265"/>
      <c r="P34" s="265"/>
      <c r="Q34" s="265"/>
      <c r="R34" s="265"/>
      <c r="S34" s="265" t="s">
        <v>160</v>
      </c>
      <c r="T34" s="320">
        <f>T16/T9</f>
        <v>0.44500000000000001</v>
      </c>
      <c r="U34" s="267"/>
      <c r="V34" s="267"/>
      <c r="W34" s="308"/>
      <c r="X34" s="308"/>
    </row>
    <row r="35" spans="1:24" x14ac:dyDescent="0.25">
      <c r="A35" s="308"/>
      <c r="B35" s="264"/>
      <c r="C35" s="264"/>
      <c r="D35" s="265"/>
      <c r="E35" s="265" t="s">
        <v>161</v>
      </c>
      <c r="F35" s="321">
        <f>F24/F22</f>
        <v>0.48470000000000002</v>
      </c>
      <c r="G35" s="265"/>
      <c r="H35" s="265"/>
      <c r="I35" s="265" t="s">
        <v>161</v>
      </c>
      <c r="J35" s="321">
        <f>J15/J13</f>
        <v>0.52758210818307905</v>
      </c>
      <c r="K35" s="267"/>
      <c r="L35" s="265"/>
      <c r="M35" s="264"/>
      <c r="N35" s="265"/>
      <c r="O35" s="265"/>
      <c r="P35" s="265"/>
      <c r="Q35" s="265"/>
      <c r="R35" s="265"/>
      <c r="S35" s="265" t="s">
        <v>162</v>
      </c>
      <c r="T35" s="320">
        <f>T17/T9</f>
        <v>0.44500000000000001</v>
      </c>
      <c r="U35" s="267"/>
      <c r="V35" s="267"/>
      <c r="W35" s="308"/>
      <c r="X35" s="308"/>
    </row>
    <row r="36" spans="1:24" ht="15.75" thickBot="1" x14ac:dyDescent="0.3">
      <c r="A36" s="308"/>
      <c r="B36" s="264"/>
      <c r="C36" s="302"/>
      <c r="D36" s="303"/>
      <c r="E36" s="303"/>
      <c r="F36" s="303"/>
      <c r="G36" s="303"/>
      <c r="H36" s="303"/>
      <c r="I36" s="303"/>
      <c r="J36" s="303"/>
      <c r="K36" s="304"/>
      <c r="L36" s="265"/>
      <c r="M36" s="302"/>
      <c r="N36" s="303"/>
      <c r="O36" s="303"/>
      <c r="P36" s="303"/>
      <c r="Q36" s="303"/>
      <c r="R36" s="303"/>
      <c r="S36" s="303"/>
      <c r="T36" s="303"/>
      <c r="U36" s="304"/>
      <c r="V36" s="267"/>
      <c r="W36" s="308"/>
      <c r="X36" s="308"/>
    </row>
    <row r="37" spans="1:24" ht="9" customHeight="1" thickBot="1" x14ac:dyDescent="0.3">
      <c r="A37" s="308"/>
      <c r="B37" s="302"/>
      <c r="C37" s="303"/>
      <c r="D37" s="322"/>
      <c r="E37" s="322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4"/>
      <c r="W37" s="308"/>
      <c r="X37" s="308"/>
    </row>
  </sheetData>
  <mergeCells count="3">
    <mergeCell ref="B2:D2"/>
    <mergeCell ref="A1:A2"/>
    <mergeCell ref="B1:V1"/>
  </mergeCells>
  <conditionalFormatting sqref="T30">
    <cfRule type="cellIs" dxfId="16" priority="1" operator="greaterThan">
      <formula>$P$30</formula>
    </cfRule>
  </conditionalFormatting>
  <conditionalFormatting sqref="J30">
    <cfRule type="cellIs" dxfId="15" priority="15" operator="greaterThan">
      <formula>F30</formula>
    </cfRule>
  </conditionalFormatting>
  <conditionalFormatting sqref="J13">
    <cfRule type="cellIs" dxfId="14" priority="16" operator="greaterThan">
      <formula>F13</formula>
    </cfRule>
  </conditionalFormatting>
  <conditionalFormatting sqref="J9">
    <cfRule type="cellIs" dxfId="13" priority="14" operator="greaterThan">
      <formula>F9</formula>
    </cfRule>
  </conditionalFormatting>
  <conditionalFormatting sqref="J10">
    <cfRule type="cellIs" dxfId="12" priority="13" operator="greaterThan">
      <formula>F10</formula>
    </cfRule>
  </conditionalFormatting>
  <conditionalFormatting sqref="J12">
    <cfRule type="cellIs" dxfId="11" priority="12" operator="greaterThan">
      <formula>F12</formula>
    </cfRule>
  </conditionalFormatting>
  <conditionalFormatting sqref="J14">
    <cfRule type="cellIs" dxfId="10" priority="11" operator="greaterThan">
      <formula>F14</formula>
    </cfRule>
  </conditionalFormatting>
  <conditionalFormatting sqref="J15">
    <cfRule type="cellIs" dxfId="9" priority="10" operator="greaterThan">
      <formula>F15</formula>
    </cfRule>
  </conditionalFormatting>
  <conditionalFormatting sqref="J17">
    <cfRule type="cellIs" dxfId="8" priority="9" operator="greaterThan">
      <formula>F17</formula>
    </cfRule>
  </conditionalFormatting>
  <conditionalFormatting sqref="T9">
    <cfRule type="cellIs" dxfId="7" priority="8" operator="greaterThan">
      <formula>P9</formula>
    </cfRule>
  </conditionalFormatting>
  <conditionalFormatting sqref="T10">
    <cfRule type="cellIs" dxfId="6" priority="7" operator="greaterThan">
      <formula>P10</formula>
    </cfRule>
  </conditionalFormatting>
  <conditionalFormatting sqref="T15">
    <cfRule type="cellIs" dxfId="5" priority="6" operator="greaterThan">
      <formula>P15</formula>
    </cfRule>
  </conditionalFormatting>
  <conditionalFormatting sqref="T16">
    <cfRule type="cellIs" dxfId="4" priority="5" operator="greaterThan">
      <formula>P16</formula>
    </cfRule>
  </conditionalFormatting>
  <conditionalFormatting sqref="T17">
    <cfRule type="cellIs" dxfId="3" priority="4" operator="greaterThan">
      <formula>P17</formula>
    </cfRule>
  </conditionalFormatting>
  <conditionalFormatting sqref="J29">
    <cfRule type="cellIs" dxfId="2" priority="17" operator="greaterThan">
      <formula>$Q$16+$F$29</formula>
    </cfRule>
  </conditionalFormatting>
  <conditionalFormatting sqref="T25">
    <cfRule type="cellIs" dxfId="1" priority="3" operator="greaterThan">
      <formula>$P$10</formula>
    </cfRule>
  </conditionalFormatting>
  <conditionalFormatting sqref="T29">
    <cfRule type="cellIs" dxfId="0" priority="2" operator="greaterThan">
      <formula>$P$29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F2BCA-8BAC-41D3-8795-B4971E3DDF3E}">
  <dimension ref="A1:AJ450"/>
  <sheetViews>
    <sheetView workbookViewId="0">
      <pane ySplit="4" topLeftCell="A5" activePane="bottomLeft" state="frozen"/>
      <selection pane="bottomLeft"/>
    </sheetView>
  </sheetViews>
  <sheetFormatPr defaultRowHeight="18.75" x14ac:dyDescent="0.3"/>
  <cols>
    <col min="1" max="1" width="3.7109375" style="13" customWidth="1"/>
    <col min="2" max="2" width="7" style="14" bestFit="1" customWidth="1"/>
    <col min="3" max="3" width="12" style="15" bestFit="1" customWidth="1"/>
    <col min="4" max="4" width="25.140625" style="14" bestFit="1" customWidth="1"/>
    <col min="5" max="5" width="16.7109375" style="15" bestFit="1" customWidth="1"/>
    <col min="6" max="6" width="11.7109375" style="14" customWidth="1"/>
    <col min="7" max="7" width="11.7109375" style="15" customWidth="1"/>
    <col min="8" max="8" width="11.7109375" style="14" customWidth="1"/>
    <col min="9" max="9" width="11.7109375" style="16" customWidth="1"/>
    <col min="10" max="10" width="11.7109375" style="17" customWidth="1"/>
    <col min="11" max="11" width="15.5703125" style="16" bestFit="1" customWidth="1"/>
    <col min="12" max="12" width="11.7109375" style="17" customWidth="1"/>
    <col min="13" max="13" width="11.7109375" style="16" customWidth="1"/>
    <col min="14" max="14" width="11.7109375" style="17" customWidth="1"/>
    <col min="15" max="15" width="11.7109375" style="16" customWidth="1"/>
    <col min="16" max="16" width="11.7109375" style="17" customWidth="1"/>
    <col min="17" max="17" width="11.7109375" style="16" customWidth="1"/>
    <col min="18" max="18" width="11.7109375" style="17" customWidth="1"/>
    <col min="19" max="19" width="11.7109375" style="16" customWidth="1"/>
    <col min="20" max="20" width="11.7109375" style="17" customWidth="1"/>
    <col min="21" max="21" width="11.7109375" style="16" customWidth="1"/>
    <col min="22" max="22" width="27.5703125" style="18" bestFit="1" customWidth="1"/>
    <col min="23" max="23" width="12.42578125" style="18" bestFit="1" customWidth="1"/>
    <col min="24" max="24" width="19.28515625" style="18" bestFit="1" customWidth="1"/>
    <col min="25" max="25" width="12.7109375" style="18" bestFit="1" customWidth="1"/>
    <col min="26" max="26" width="9.140625" style="18"/>
    <col min="27" max="27" width="12.42578125" style="18" bestFit="1" customWidth="1"/>
    <col min="28" max="28" width="19.5703125" style="18" bestFit="1" customWidth="1"/>
    <col min="29" max="29" width="12.7109375" style="18" bestFit="1" customWidth="1"/>
    <col min="30" max="31" width="9.140625" style="18"/>
    <col min="32" max="32" width="9.7109375" style="18" bestFit="1" customWidth="1"/>
    <col min="33" max="33" width="11.140625" style="18" bestFit="1" customWidth="1"/>
    <col min="34" max="34" width="11.5703125" style="18" bestFit="1" customWidth="1"/>
    <col min="35" max="35" width="9.5703125" style="18" bestFit="1" customWidth="1"/>
    <col min="36" max="36" width="9.7109375" style="18" bestFit="1" customWidth="1"/>
    <col min="37" max="16384" width="9.140625" style="18"/>
  </cols>
  <sheetData>
    <row r="1" spans="1:36" s="2" customFormat="1" ht="36.75" x14ac:dyDescent="0.55000000000000004">
      <c r="A1" s="1"/>
      <c r="B1" s="470" t="s">
        <v>291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X1" s="3" t="s">
        <v>0</v>
      </c>
      <c r="Y1" s="3">
        <v>7100</v>
      </c>
      <c r="AB1" s="3" t="s">
        <v>1</v>
      </c>
      <c r="AC1" s="3">
        <v>7300</v>
      </c>
    </row>
    <row r="2" spans="1:36" s="4" customFormat="1" x14ac:dyDescent="0.3">
      <c r="B2" s="471" t="s">
        <v>2</v>
      </c>
      <c r="C2" s="472"/>
      <c r="D2" s="141">
        <v>43879</v>
      </c>
      <c r="E2" s="5"/>
      <c r="F2" s="473" t="s">
        <v>3</v>
      </c>
      <c r="G2" s="473"/>
      <c r="H2" s="474" t="s">
        <v>4</v>
      </c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X2" s="6" t="s">
        <v>5</v>
      </c>
      <c r="Y2" s="6">
        <v>7200</v>
      </c>
      <c r="AB2" s="6" t="s">
        <v>6</v>
      </c>
      <c r="AC2" s="6">
        <v>7400</v>
      </c>
      <c r="AF2" s="7" t="s">
        <v>20</v>
      </c>
      <c r="AG2" s="243" t="s">
        <v>24</v>
      </c>
      <c r="AH2" s="7" t="s">
        <v>25</v>
      </c>
      <c r="AI2" s="329" t="s">
        <v>95</v>
      </c>
      <c r="AJ2" s="7" t="s">
        <v>26</v>
      </c>
    </row>
    <row r="3" spans="1:36" s="4" customFormat="1" x14ac:dyDescent="0.3">
      <c r="B3" s="475" t="s">
        <v>7</v>
      </c>
      <c r="C3" s="476"/>
      <c r="D3" s="7">
        <f>COUNT(B6:B501)</f>
        <v>425</v>
      </c>
      <c r="E3" s="5"/>
      <c r="F3" s="473" t="s">
        <v>8</v>
      </c>
      <c r="G3" s="473"/>
      <c r="H3" s="477" t="s">
        <v>9</v>
      </c>
      <c r="I3" s="477"/>
      <c r="J3" s="477"/>
      <c r="K3" s="477"/>
      <c r="L3" s="477"/>
      <c r="M3" s="477"/>
      <c r="N3" s="477" t="s">
        <v>10</v>
      </c>
      <c r="O3" s="477"/>
      <c r="P3" s="477"/>
      <c r="Q3" s="477"/>
      <c r="R3" s="477"/>
      <c r="S3" s="477"/>
      <c r="T3" s="477"/>
      <c r="U3" s="477"/>
      <c r="W3" s="4" t="s">
        <v>11</v>
      </c>
      <c r="X3" s="6" t="s">
        <v>12</v>
      </c>
      <c r="Y3" s="6">
        <v>7000</v>
      </c>
      <c r="AA3" s="4" t="s">
        <v>11</v>
      </c>
      <c r="AB3" s="6" t="s">
        <v>13</v>
      </c>
      <c r="AC3" s="6">
        <v>7200</v>
      </c>
      <c r="AE3" s="331" t="s">
        <v>318</v>
      </c>
      <c r="AF3" s="330">
        <f>MIN(H6:H430)</f>
        <v>6700</v>
      </c>
      <c r="AG3" s="330">
        <f>MIN(L6:L430)</f>
        <v>3200</v>
      </c>
      <c r="AH3" s="330">
        <f>MIN(M6:M430)</f>
        <v>3600</v>
      </c>
      <c r="AI3" s="330">
        <f>MIN(N6:R430)</f>
        <v>4200</v>
      </c>
      <c r="AJ3" s="330">
        <f>MIN(S6:S430)</f>
        <v>10000</v>
      </c>
    </row>
    <row r="4" spans="1:36" s="4" customFormat="1" x14ac:dyDescent="0.3">
      <c r="B4" s="8" t="s">
        <v>14</v>
      </c>
      <c r="C4" s="9" t="s">
        <v>15</v>
      </c>
      <c r="D4" s="8" t="s">
        <v>16</v>
      </c>
      <c r="E4" s="9" t="s">
        <v>17</v>
      </c>
      <c r="F4" s="8" t="s">
        <v>18</v>
      </c>
      <c r="G4" s="9" t="s">
        <v>19</v>
      </c>
      <c r="H4" s="8" t="s">
        <v>20</v>
      </c>
      <c r="I4" s="10" t="s">
        <v>21</v>
      </c>
      <c r="J4" s="11" t="s">
        <v>22</v>
      </c>
      <c r="K4" s="10" t="s">
        <v>23</v>
      </c>
      <c r="L4" s="11" t="s">
        <v>24</v>
      </c>
      <c r="M4" s="10" t="s">
        <v>25</v>
      </c>
      <c r="N4" s="11">
        <v>3.08</v>
      </c>
      <c r="O4" s="10">
        <v>3.23</v>
      </c>
      <c r="P4" s="11">
        <v>3.42</v>
      </c>
      <c r="Q4" s="10">
        <v>3.73</v>
      </c>
      <c r="R4" s="12">
        <v>4.0999999999999996</v>
      </c>
      <c r="S4" s="10" t="s">
        <v>26</v>
      </c>
      <c r="T4" s="11" t="s">
        <v>27</v>
      </c>
      <c r="U4" s="10" t="s">
        <v>28</v>
      </c>
      <c r="X4" s="6" t="s">
        <v>29</v>
      </c>
      <c r="Y4" s="6">
        <v>8600</v>
      </c>
      <c r="AB4" s="6" t="s">
        <v>30</v>
      </c>
      <c r="AC4" s="6">
        <v>8600</v>
      </c>
      <c r="AE4" s="331" t="s">
        <v>317</v>
      </c>
      <c r="AF4" s="330">
        <f>MAX(H6:H430)</f>
        <v>8600</v>
      </c>
      <c r="AG4" s="330">
        <f>MAX(L6:L430)</f>
        <v>4180</v>
      </c>
      <c r="AH4" s="330">
        <f>MAX(M6:M430)</f>
        <v>5500</v>
      </c>
      <c r="AI4" s="330">
        <f>MAX(N6:R430)</f>
        <v>9700</v>
      </c>
      <c r="AJ4" s="330">
        <f>MAX(S6:S430)</f>
        <v>16000</v>
      </c>
    </row>
    <row r="6" spans="1:36" x14ac:dyDescent="0.3">
      <c r="B6" s="14">
        <v>2007</v>
      </c>
      <c r="C6" s="15" t="s">
        <v>31</v>
      </c>
      <c r="D6" s="14" t="s">
        <v>32</v>
      </c>
      <c r="E6" s="15">
        <v>6.2</v>
      </c>
      <c r="F6" s="14" t="s">
        <v>33</v>
      </c>
      <c r="G6" s="15" t="s">
        <v>0</v>
      </c>
      <c r="H6" s="14">
        <v>7100</v>
      </c>
      <c r="L6" s="17">
        <v>3200</v>
      </c>
      <c r="M6" s="16">
        <v>4100</v>
      </c>
      <c r="P6" s="17">
        <v>7400</v>
      </c>
      <c r="S6" s="16">
        <v>13000</v>
      </c>
      <c r="T6" s="17">
        <v>600</v>
      </c>
      <c r="U6" s="16">
        <v>1000</v>
      </c>
    </row>
    <row r="7" spans="1:36" x14ac:dyDescent="0.3">
      <c r="B7" s="14">
        <v>2008</v>
      </c>
      <c r="C7" s="15" t="s">
        <v>31</v>
      </c>
      <c r="D7" s="14" t="s">
        <v>32</v>
      </c>
      <c r="E7" s="15">
        <v>6.2</v>
      </c>
      <c r="F7" s="14" t="s">
        <v>33</v>
      </c>
      <c r="G7" s="15" t="s">
        <v>0</v>
      </c>
      <c r="H7" s="14">
        <v>7100</v>
      </c>
      <c r="L7" s="17">
        <v>3200</v>
      </c>
      <c r="M7" s="16">
        <v>4100</v>
      </c>
      <c r="P7" s="17">
        <v>8000</v>
      </c>
      <c r="S7" s="16">
        <v>13000</v>
      </c>
      <c r="T7" s="17">
        <v>600</v>
      </c>
      <c r="U7" s="16">
        <v>1000</v>
      </c>
    </row>
    <row r="8" spans="1:36" x14ac:dyDescent="0.3">
      <c r="B8" s="14">
        <v>2009</v>
      </c>
      <c r="C8" s="15" t="s">
        <v>31</v>
      </c>
      <c r="D8" s="14" t="s">
        <v>32</v>
      </c>
      <c r="E8" s="15">
        <v>6.2</v>
      </c>
      <c r="F8" s="14" t="s">
        <v>33</v>
      </c>
      <c r="G8" s="15" t="s">
        <v>0</v>
      </c>
      <c r="H8" s="14">
        <v>7100</v>
      </c>
      <c r="L8" s="17">
        <v>3200</v>
      </c>
      <c r="M8" s="16">
        <v>4100</v>
      </c>
      <c r="P8" s="17">
        <v>8300</v>
      </c>
      <c r="S8" s="16">
        <v>14000</v>
      </c>
      <c r="T8" s="17">
        <v>600</v>
      </c>
      <c r="U8" s="16">
        <v>1000</v>
      </c>
    </row>
    <row r="9" spans="1:36" x14ac:dyDescent="0.3">
      <c r="B9" s="14">
        <v>2010</v>
      </c>
      <c r="C9" s="15" t="s">
        <v>31</v>
      </c>
      <c r="D9" s="14" t="s">
        <v>32</v>
      </c>
      <c r="E9" s="15">
        <v>6.2</v>
      </c>
      <c r="F9" s="14" t="s">
        <v>33</v>
      </c>
      <c r="G9" s="15" t="s">
        <v>0</v>
      </c>
      <c r="H9" s="14">
        <v>7100</v>
      </c>
      <c r="L9" s="17">
        <v>3200</v>
      </c>
      <c r="M9" s="16">
        <v>4100</v>
      </c>
      <c r="P9" s="17">
        <v>8300</v>
      </c>
      <c r="S9" s="16">
        <v>14000</v>
      </c>
      <c r="T9" s="17">
        <v>600</v>
      </c>
      <c r="U9" s="16">
        <v>1100</v>
      </c>
    </row>
    <row r="10" spans="1:36" x14ac:dyDescent="0.3">
      <c r="B10" s="14">
        <v>2011</v>
      </c>
      <c r="C10" s="15" t="s">
        <v>31</v>
      </c>
      <c r="D10" s="14" t="s">
        <v>32</v>
      </c>
      <c r="E10" s="15">
        <v>6.2</v>
      </c>
      <c r="F10" s="14" t="s">
        <v>33</v>
      </c>
      <c r="G10" s="15" t="s">
        <v>0</v>
      </c>
      <c r="H10" s="14">
        <v>7100</v>
      </c>
      <c r="L10" s="17">
        <v>3200</v>
      </c>
      <c r="M10" s="16">
        <v>4100</v>
      </c>
      <c r="P10" s="17">
        <v>8300</v>
      </c>
      <c r="S10" s="16">
        <v>14000</v>
      </c>
      <c r="T10" s="17">
        <v>600</v>
      </c>
      <c r="U10" s="16">
        <v>1100</v>
      </c>
    </row>
    <row r="11" spans="1:36" x14ac:dyDescent="0.3">
      <c r="B11" s="14">
        <v>2012</v>
      </c>
      <c r="C11" s="15" t="s">
        <v>31</v>
      </c>
      <c r="D11" s="14" t="s">
        <v>32</v>
      </c>
      <c r="E11" s="15">
        <v>6.2</v>
      </c>
      <c r="F11" s="14" t="s">
        <v>33</v>
      </c>
      <c r="G11" s="15" t="s">
        <v>0</v>
      </c>
      <c r="H11" s="14">
        <v>7100</v>
      </c>
      <c r="L11" s="17">
        <v>3200</v>
      </c>
      <c r="M11" s="16">
        <v>4100</v>
      </c>
      <c r="P11" s="17">
        <v>8300</v>
      </c>
      <c r="S11" s="16">
        <v>14000</v>
      </c>
      <c r="T11" s="17">
        <v>600</v>
      </c>
      <c r="U11" s="16">
        <v>1100</v>
      </c>
    </row>
    <row r="12" spans="1:36" x14ac:dyDescent="0.3">
      <c r="B12" s="14">
        <v>2013</v>
      </c>
      <c r="C12" s="15" t="s">
        <v>31</v>
      </c>
      <c r="D12" s="14" t="s">
        <v>32</v>
      </c>
      <c r="E12" s="15">
        <v>6.2</v>
      </c>
      <c r="F12" s="14" t="s">
        <v>33</v>
      </c>
      <c r="G12" s="15" t="s">
        <v>0</v>
      </c>
      <c r="H12" s="14">
        <v>7100</v>
      </c>
      <c r="L12" s="17">
        <v>3200</v>
      </c>
      <c r="M12" s="16">
        <v>4100</v>
      </c>
      <c r="P12" s="17">
        <v>8300</v>
      </c>
      <c r="S12" s="16">
        <v>14000</v>
      </c>
      <c r="T12" s="17">
        <v>600</v>
      </c>
      <c r="U12" s="16">
        <v>1000</v>
      </c>
    </row>
    <row r="13" spans="1:36" x14ac:dyDescent="0.3">
      <c r="B13" s="14">
        <v>2014</v>
      </c>
      <c r="C13" s="15" t="s">
        <v>31</v>
      </c>
      <c r="D13" s="14" t="s">
        <v>32</v>
      </c>
      <c r="E13" s="19">
        <v>6.2</v>
      </c>
      <c r="F13" s="14" t="s">
        <v>33</v>
      </c>
      <c r="G13" s="15" t="s">
        <v>0</v>
      </c>
      <c r="H13" s="14">
        <v>7100</v>
      </c>
      <c r="L13" s="17">
        <v>3200</v>
      </c>
      <c r="M13" s="16">
        <v>4100</v>
      </c>
      <c r="P13" s="17">
        <v>8300</v>
      </c>
      <c r="S13" s="16">
        <v>14000</v>
      </c>
      <c r="T13" s="17">
        <v>600</v>
      </c>
      <c r="U13" s="16">
        <v>1000</v>
      </c>
    </row>
    <row r="14" spans="1:36" x14ac:dyDescent="0.3">
      <c r="B14" s="14">
        <v>2009</v>
      </c>
      <c r="C14" s="15" t="s">
        <v>31</v>
      </c>
      <c r="D14" s="14" t="s">
        <v>34</v>
      </c>
      <c r="E14" s="19">
        <v>6</v>
      </c>
      <c r="F14" s="14" t="s">
        <v>33</v>
      </c>
      <c r="G14" s="15" t="s">
        <v>0</v>
      </c>
      <c r="H14" s="14">
        <v>7300</v>
      </c>
      <c r="L14" s="17">
        <v>3400</v>
      </c>
      <c r="M14" s="16">
        <v>4100</v>
      </c>
      <c r="P14" s="17">
        <v>5800</v>
      </c>
      <c r="S14" s="16">
        <v>12000</v>
      </c>
      <c r="V14" s="18" t="s">
        <v>35</v>
      </c>
    </row>
    <row r="15" spans="1:36" x14ac:dyDescent="0.3">
      <c r="B15" s="14">
        <v>2010</v>
      </c>
      <c r="C15" s="15" t="s">
        <v>31</v>
      </c>
      <c r="D15" s="14" t="s">
        <v>34</v>
      </c>
      <c r="E15" s="19">
        <v>6</v>
      </c>
      <c r="F15" s="14" t="s">
        <v>33</v>
      </c>
      <c r="G15" s="15" t="s">
        <v>0</v>
      </c>
      <c r="H15" s="14">
        <v>7300</v>
      </c>
      <c r="L15" s="17">
        <v>3400</v>
      </c>
      <c r="M15" s="16">
        <v>4100</v>
      </c>
      <c r="N15" s="17">
        <v>5800</v>
      </c>
      <c r="S15" s="16">
        <v>12000</v>
      </c>
    </row>
    <row r="16" spans="1:36" x14ac:dyDescent="0.3">
      <c r="B16" s="14">
        <v>2011</v>
      </c>
      <c r="C16" s="15" t="s">
        <v>31</v>
      </c>
      <c r="D16" s="14" t="s">
        <v>34</v>
      </c>
      <c r="E16" s="19">
        <v>6</v>
      </c>
      <c r="F16" s="14" t="s">
        <v>33</v>
      </c>
      <c r="G16" s="15" t="s">
        <v>0</v>
      </c>
      <c r="H16" s="14">
        <v>7300</v>
      </c>
      <c r="L16" s="17">
        <v>3400</v>
      </c>
      <c r="M16" s="16">
        <v>4100</v>
      </c>
      <c r="N16" s="17">
        <v>5800</v>
      </c>
      <c r="S16" s="16">
        <v>12000</v>
      </c>
    </row>
    <row r="17" spans="2:21" x14ac:dyDescent="0.3">
      <c r="B17" s="14">
        <v>2012</v>
      </c>
      <c r="C17" s="15" t="s">
        <v>31</v>
      </c>
      <c r="D17" s="14" t="s">
        <v>34</v>
      </c>
      <c r="E17" s="19">
        <v>6</v>
      </c>
      <c r="F17" s="14" t="s">
        <v>33</v>
      </c>
      <c r="G17" s="15" t="s">
        <v>0</v>
      </c>
      <c r="H17" s="14">
        <v>7300</v>
      </c>
      <c r="L17" s="17">
        <v>3400</v>
      </c>
      <c r="M17" s="16">
        <v>4100</v>
      </c>
      <c r="N17" s="17">
        <v>5800</v>
      </c>
      <c r="S17" s="16">
        <v>12000</v>
      </c>
    </row>
    <row r="18" spans="2:21" x14ac:dyDescent="0.3">
      <c r="B18" s="14">
        <v>2013</v>
      </c>
      <c r="C18" s="15" t="s">
        <v>31</v>
      </c>
      <c r="D18" s="14" t="s">
        <v>34</v>
      </c>
      <c r="E18" s="19">
        <v>6</v>
      </c>
      <c r="F18" s="14" t="s">
        <v>33</v>
      </c>
      <c r="G18" s="15" t="s">
        <v>0</v>
      </c>
      <c r="H18" s="14">
        <v>7300</v>
      </c>
      <c r="L18" s="17">
        <v>3400</v>
      </c>
      <c r="M18" s="16">
        <v>4100</v>
      </c>
      <c r="N18" s="17">
        <v>5800</v>
      </c>
      <c r="S18" s="16">
        <v>12000</v>
      </c>
    </row>
    <row r="19" spans="2:21" x14ac:dyDescent="0.3">
      <c r="B19" s="14">
        <v>2009</v>
      </c>
      <c r="C19" s="15" t="s">
        <v>31</v>
      </c>
      <c r="D19" s="14" t="s">
        <v>36</v>
      </c>
      <c r="E19" s="15">
        <v>6.2</v>
      </c>
      <c r="F19" s="14" t="s">
        <v>37</v>
      </c>
      <c r="G19" s="15" t="s">
        <v>5</v>
      </c>
      <c r="H19" s="14">
        <v>7200</v>
      </c>
      <c r="L19" s="17">
        <v>3500</v>
      </c>
      <c r="M19" s="16">
        <v>4200</v>
      </c>
      <c r="P19" s="17">
        <v>7600</v>
      </c>
      <c r="S19" s="16">
        <v>14000</v>
      </c>
      <c r="T19" s="17">
        <v>600</v>
      </c>
      <c r="U19" s="16">
        <v>1000</v>
      </c>
    </row>
    <row r="20" spans="2:21" x14ac:dyDescent="0.3">
      <c r="B20" s="14">
        <v>2010</v>
      </c>
      <c r="C20" s="15" t="s">
        <v>31</v>
      </c>
      <c r="D20" s="14" t="s">
        <v>36</v>
      </c>
      <c r="E20" s="15">
        <v>6.2</v>
      </c>
      <c r="F20" s="14" t="s">
        <v>37</v>
      </c>
      <c r="G20" s="15" t="s">
        <v>5</v>
      </c>
      <c r="H20" s="14">
        <v>7200</v>
      </c>
      <c r="L20" s="17">
        <v>3500</v>
      </c>
      <c r="M20" s="16">
        <v>4200</v>
      </c>
      <c r="P20" s="17">
        <v>7600</v>
      </c>
      <c r="S20" s="16">
        <v>14000</v>
      </c>
      <c r="T20" s="17">
        <v>600</v>
      </c>
      <c r="U20" s="16">
        <v>1100</v>
      </c>
    </row>
    <row r="21" spans="2:21" x14ac:dyDescent="0.3">
      <c r="B21" s="14">
        <v>2011</v>
      </c>
      <c r="C21" s="15" t="s">
        <v>31</v>
      </c>
      <c r="D21" s="14" t="s">
        <v>36</v>
      </c>
      <c r="E21" s="15">
        <v>6.2</v>
      </c>
      <c r="F21" s="14" t="s">
        <v>37</v>
      </c>
      <c r="G21" s="15" t="s">
        <v>5</v>
      </c>
      <c r="H21" s="14">
        <v>7200</v>
      </c>
      <c r="L21" s="17">
        <v>3500</v>
      </c>
      <c r="M21" s="16">
        <v>4200</v>
      </c>
      <c r="P21" s="17">
        <v>8000</v>
      </c>
      <c r="S21" s="16">
        <v>14000</v>
      </c>
      <c r="T21" s="17">
        <v>600</v>
      </c>
      <c r="U21" s="16">
        <v>1100</v>
      </c>
    </row>
    <row r="22" spans="2:21" x14ac:dyDescent="0.3">
      <c r="B22" s="14">
        <v>2012</v>
      </c>
      <c r="C22" s="15" t="s">
        <v>31</v>
      </c>
      <c r="D22" s="14" t="s">
        <v>36</v>
      </c>
      <c r="E22" s="15">
        <v>6.2</v>
      </c>
      <c r="F22" s="14" t="s">
        <v>37</v>
      </c>
      <c r="G22" s="15" t="s">
        <v>5</v>
      </c>
      <c r="H22" s="14">
        <v>7200</v>
      </c>
      <c r="L22" s="17">
        <v>3500</v>
      </c>
      <c r="M22" s="16">
        <v>4200</v>
      </c>
      <c r="P22" s="17">
        <v>8000</v>
      </c>
      <c r="S22" s="16">
        <v>14000</v>
      </c>
      <c r="T22" s="17">
        <v>600</v>
      </c>
      <c r="U22" s="16">
        <v>1100</v>
      </c>
    </row>
    <row r="23" spans="2:21" x14ac:dyDescent="0.3">
      <c r="B23" s="14">
        <v>2013</v>
      </c>
      <c r="C23" s="15" t="s">
        <v>31</v>
      </c>
      <c r="D23" s="14" t="s">
        <v>36</v>
      </c>
      <c r="E23" s="15">
        <v>6.2</v>
      </c>
      <c r="F23" s="14" t="s">
        <v>37</v>
      </c>
      <c r="G23" s="15" t="s">
        <v>5</v>
      </c>
      <c r="H23" s="14">
        <v>7200</v>
      </c>
      <c r="L23" s="17">
        <v>3500</v>
      </c>
      <c r="M23" s="16">
        <v>4200</v>
      </c>
      <c r="P23" s="17">
        <v>8000</v>
      </c>
      <c r="S23" s="16">
        <v>14000</v>
      </c>
      <c r="T23" s="17">
        <v>600</v>
      </c>
      <c r="U23" s="16">
        <v>1000</v>
      </c>
    </row>
    <row r="24" spans="2:21" x14ac:dyDescent="0.3">
      <c r="B24" s="14">
        <v>2014</v>
      </c>
      <c r="C24" s="15" t="s">
        <v>31</v>
      </c>
      <c r="D24" s="14" t="s">
        <v>36</v>
      </c>
      <c r="E24" s="19">
        <v>6.2</v>
      </c>
      <c r="F24" s="14" t="s">
        <v>37</v>
      </c>
      <c r="G24" s="15" t="s">
        <v>5</v>
      </c>
      <c r="H24" s="14">
        <v>7200</v>
      </c>
      <c r="L24" s="17">
        <v>3500</v>
      </c>
      <c r="M24" s="16">
        <v>4200</v>
      </c>
      <c r="P24" s="17">
        <v>8000</v>
      </c>
      <c r="S24" s="16">
        <v>14000</v>
      </c>
      <c r="T24" s="17">
        <v>600</v>
      </c>
      <c r="U24" s="16">
        <v>1000</v>
      </c>
    </row>
    <row r="25" spans="2:21" x14ac:dyDescent="0.3">
      <c r="B25" s="14">
        <v>2007</v>
      </c>
      <c r="C25" s="15" t="s">
        <v>31</v>
      </c>
      <c r="D25" s="14" t="s">
        <v>32</v>
      </c>
      <c r="E25" s="15">
        <v>6.2</v>
      </c>
      <c r="F25" s="14" t="s">
        <v>33</v>
      </c>
      <c r="G25" s="15" t="s">
        <v>1</v>
      </c>
      <c r="H25" s="14">
        <v>7300</v>
      </c>
      <c r="L25" s="17">
        <v>3600</v>
      </c>
      <c r="M25" s="16">
        <v>4100</v>
      </c>
      <c r="P25" s="17">
        <v>8100</v>
      </c>
      <c r="S25" s="16">
        <v>14000</v>
      </c>
      <c r="T25" s="17">
        <v>600</v>
      </c>
      <c r="U25" s="16">
        <v>1000</v>
      </c>
    </row>
    <row r="26" spans="2:21" x14ac:dyDescent="0.3">
      <c r="B26" s="14">
        <v>2008</v>
      </c>
      <c r="C26" s="15" t="s">
        <v>31</v>
      </c>
      <c r="D26" s="14" t="s">
        <v>32</v>
      </c>
      <c r="E26" s="15">
        <v>6.2</v>
      </c>
      <c r="F26" s="14" t="s">
        <v>33</v>
      </c>
      <c r="G26" s="15" t="s">
        <v>1</v>
      </c>
      <c r="H26" s="14">
        <v>7300</v>
      </c>
      <c r="L26" s="17">
        <v>3600</v>
      </c>
      <c r="M26" s="16">
        <v>4100</v>
      </c>
      <c r="P26" s="17">
        <v>7900</v>
      </c>
      <c r="S26" s="16">
        <v>14000</v>
      </c>
      <c r="T26" s="17">
        <v>600</v>
      </c>
      <c r="U26" s="16">
        <v>1000</v>
      </c>
    </row>
    <row r="27" spans="2:21" x14ac:dyDescent="0.3">
      <c r="B27" s="14">
        <v>2009</v>
      </c>
      <c r="C27" s="15" t="s">
        <v>31</v>
      </c>
      <c r="D27" s="14" t="s">
        <v>32</v>
      </c>
      <c r="E27" s="15">
        <v>6.2</v>
      </c>
      <c r="F27" s="14" t="s">
        <v>33</v>
      </c>
      <c r="G27" s="15" t="s">
        <v>1</v>
      </c>
      <c r="H27" s="14">
        <v>7300</v>
      </c>
      <c r="L27" s="17">
        <v>3600</v>
      </c>
      <c r="M27" s="16">
        <v>4100</v>
      </c>
      <c r="P27" s="17">
        <v>8100</v>
      </c>
      <c r="S27" s="16">
        <v>14000</v>
      </c>
      <c r="T27" s="17">
        <v>600</v>
      </c>
      <c r="U27" s="16">
        <v>1000</v>
      </c>
    </row>
    <row r="28" spans="2:21" x14ac:dyDescent="0.3">
      <c r="B28" s="14">
        <v>2010</v>
      </c>
      <c r="C28" s="15" t="s">
        <v>31</v>
      </c>
      <c r="D28" s="14" t="s">
        <v>32</v>
      </c>
      <c r="E28" s="15">
        <v>6.2</v>
      </c>
      <c r="F28" s="14" t="s">
        <v>33</v>
      </c>
      <c r="G28" s="15" t="s">
        <v>1</v>
      </c>
      <c r="H28" s="14">
        <v>7300</v>
      </c>
      <c r="L28" s="17">
        <v>3600</v>
      </c>
      <c r="M28" s="16">
        <v>4100</v>
      </c>
      <c r="P28" s="17">
        <v>8100</v>
      </c>
      <c r="S28" s="16">
        <v>14000</v>
      </c>
      <c r="T28" s="17">
        <v>600</v>
      </c>
      <c r="U28" s="16">
        <v>1100</v>
      </c>
    </row>
    <row r="29" spans="2:21" x14ac:dyDescent="0.3">
      <c r="B29" s="14">
        <v>2011</v>
      </c>
      <c r="C29" s="15" t="s">
        <v>31</v>
      </c>
      <c r="D29" s="14" t="s">
        <v>32</v>
      </c>
      <c r="E29" s="15">
        <v>6.2</v>
      </c>
      <c r="F29" s="14" t="s">
        <v>33</v>
      </c>
      <c r="G29" s="15" t="s">
        <v>1</v>
      </c>
      <c r="H29" s="14">
        <v>7300</v>
      </c>
      <c r="L29" s="17">
        <v>3600</v>
      </c>
      <c r="M29" s="16">
        <v>4100</v>
      </c>
      <c r="P29" s="17">
        <v>8100</v>
      </c>
      <c r="S29" s="16">
        <v>14000</v>
      </c>
      <c r="T29" s="17">
        <v>600</v>
      </c>
      <c r="U29" s="16">
        <v>1100</v>
      </c>
    </row>
    <row r="30" spans="2:21" x14ac:dyDescent="0.3">
      <c r="B30" s="14">
        <v>2012</v>
      </c>
      <c r="C30" s="15" t="s">
        <v>31</v>
      </c>
      <c r="D30" s="14" t="s">
        <v>32</v>
      </c>
      <c r="E30" s="15">
        <v>6.2</v>
      </c>
      <c r="F30" s="14" t="s">
        <v>33</v>
      </c>
      <c r="G30" s="15" t="s">
        <v>1</v>
      </c>
      <c r="H30" s="14">
        <v>7300</v>
      </c>
      <c r="L30" s="17">
        <v>3600</v>
      </c>
      <c r="M30" s="16">
        <v>4100</v>
      </c>
      <c r="P30" s="17">
        <v>8100</v>
      </c>
      <c r="S30" s="16">
        <v>14000</v>
      </c>
      <c r="T30" s="17">
        <v>600</v>
      </c>
      <c r="U30" s="16">
        <v>1100</v>
      </c>
    </row>
    <row r="31" spans="2:21" x14ac:dyDescent="0.3">
      <c r="B31" s="14">
        <v>2013</v>
      </c>
      <c r="C31" s="15" t="s">
        <v>31</v>
      </c>
      <c r="D31" s="14" t="s">
        <v>32</v>
      </c>
      <c r="E31" s="15">
        <v>6.2</v>
      </c>
      <c r="F31" s="14" t="s">
        <v>33</v>
      </c>
      <c r="G31" s="15" t="s">
        <v>1</v>
      </c>
      <c r="H31" s="14">
        <v>7300</v>
      </c>
      <c r="L31" s="17">
        <v>3600</v>
      </c>
      <c r="M31" s="16">
        <v>4100</v>
      </c>
      <c r="P31" s="17">
        <v>8100</v>
      </c>
      <c r="S31" s="16">
        <v>14000</v>
      </c>
      <c r="T31" s="17">
        <v>600</v>
      </c>
      <c r="U31" s="16">
        <v>1000</v>
      </c>
    </row>
    <row r="32" spans="2:21" x14ac:dyDescent="0.3">
      <c r="B32" s="14">
        <v>2014</v>
      </c>
      <c r="C32" s="15" t="s">
        <v>31</v>
      </c>
      <c r="D32" s="14" t="s">
        <v>32</v>
      </c>
      <c r="E32" s="19">
        <v>6.2</v>
      </c>
      <c r="F32" s="14" t="s">
        <v>33</v>
      </c>
      <c r="G32" s="15" t="s">
        <v>1</v>
      </c>
      <c r="H32" s="14">
        <v>7300</v>
      </c>
      <c r="L32" s="17">
        <v>3600</v>
      </c>
      <c r="M32" s="16">
        <v>4100</v>
      </c>
      <c r="P32" s="17">
        <v>8100</v>
      </c>
      <c r="S32" s="16">
        <v>14000</v>
      </c>
      <c r="T32" s="17">
        <v>600</v>
      </c>
      <c r="U32" s="16">
        <v>1000</v>
      </c>
    </row>
    <row r="33" spans="2:22" x14ac:dyDescent="0.3">
      <c r="B33" s="14">
        <v>2009</v>
      </c>
      <c r="C33" s="15" t="s">
        <v>31</v>
      </c>
      <c r="D33" s="14" t="s">
        <v>34</v>
      </c>
      <c r="E33" s="19">
        <v>6</v>
      </c>
      <c r="F33" s="14" t="s">
        <v>33</v>
      </c>
      <c r="G33" s="15" t="s">
        <v>1</v>
      </c>
      <c r="H33" s="14">
        <v>7500</v>
      </c>
      <c r="L33" s="17">
        <v>3600</v>
      </c>
      <c r="M33" s="16">
        <v>4100</v>
      </c>
      <c r="P33" s="17">
        <v>5600</v>
      </c>
      <c r="S33" s="16">
        <v>12000</v>
      </c>
      <c r="V33" s="18" t="s">
        <v>38</v>
      </c>
    </row>
    <row r="34" spans="2:22" x14ac:dyDescent="0.3">
      <c r="B34" s="14">
        <v>2010</v>
      </c>
      <c r="C34" s="15" t="s">
        <v>31</v>
      </c>
      <c r="D34" s="14" t="s">
        <v>34</v>
      </c>
      <c r="E34" s="19">
        <v>6</v>
      </c>
      <c r="F34" s="14" t="s">
        <v>33</v>
      </c>
      <c r="G34" s="15" t="s">
        <v>1</v>
      </c>
      <c r="H34" s="14">
        <v>7500</v>
      </c>
      <c r="L34" s="17">
        <v>3600</v>
      </c>
      <c r="M34" s="16">
        <v>4100</v>
      </c>
      <c r="N34" s="17">
        <v>5600</v>
      </c>
      <c r="S34" s="16">
        <v>12000</v>
      </c>
    </row>
    <row r="35" spans="2:22" x14ac:dyDescent="0.3">
      <c r="B35" s="14">
        <v>2011</v>
      </c>
      <c r="C35" s="15" t="s">
        <v>31</v>
      </c>
      <c r="D35" s="14" t="s">
        <v>34</v>
      </c>
      <c r="E35" s="19">
        <v>6</v>
      </c>
      <c r="F35" s="14" t="s">
        <v>33</v>
      </c>
      <c r="G35" s="15" t="s">
        <v>1</v>
      </c>
      <c r="H35" s="14">
        <v>7500</v>
      </c>
      <c r="L35" s="17">
        <v>3600</v>
      </c>
      <c r="M35" s="16">
        <v>4100</v>
      </c>
      <c r="N35" s="17">
        <v>5600</v>
      </c>
      <c r="S35" s="16">
        <v>12000</v>
      </c>
    </row>
    <row r="36" spans="2:22" x14ac:dyDescent="0.3">
      <c r="B36" s="14">
        <v>2012</v>
      </c>
      <c r="C36" s="15" t="s">
        <v>31</v>
      </c>
      <c r="D36" s="14" t="s">
        <v>34</v>
      </c>
      <c r="E36" s="19">
        <v>6</v>
      </c>
      <c r="F36" s="14" t="s">
        <v>33</v>
      </c>
      <c r="G36" s="15" t="s">
        <v>1</v>
      </c>
      <c r="H36" s="14">
        <v>7500</v>
      </c>
      <c r="L36" s="17">
        <v>3600</v>
      </c>
      <c r="M36" s="16">
        <v>4100</v>
      </c>
      <c r="N36" s="17">
        <v>5600</v>
      </c>
      <c r="S36" s="16">
        <v>12000</v>
      </c>
    </row>
    <row r="37" spans="2:22" x14ac:dyDescent="0.3">
      <c r="B37" s="14">
        <v>2013</v>
      </c>
      <c r="C37" s="15" t="s">
        <v>31</v>
      </c>
      <c r="D37" s="14" t="s">
        <v>34</v>
      </c>
      <c r="E37" s="19">
        <v>6</v>
      </c>
      <c r="F37" s="14" t="s">
        <v>33</v>
      </c>
      <c r="G37" s="15" t="s">
        <v>1</v>
      </c>
      <c r="H37" s="14">
        <v>7500</v>
      </c>
      <c r="L37" s="17">
        <v>3600</v>
      </c>
      <c r="M37" s="16">
        <v>4100</v>
      </c>
      <c r="N37" s="17">
        <v>5600</v>
      </c>
      <c r="S37" s="16">
        <v>12000</v>
      </c>
    </row>
    <row r="38" spans="2:22" x14ac:dyDescent="0.3">
      <c r="B38" s="14">
        <v>2007</v>
      </c>
      <c r="C38" s="15" t="s">
        <v>31</v>
      </c>
      <c r="D38" s="14" t="s">
        <v>36</v>
      </c>
      <c r="E38" s="15">
        <v>6.2</v>
      </c>
      <c r="F38" s="14" t="s">
        <v>37</v>
      </c>
      <c r="G38" s="15" t="s">
        <v>6</v>
      </c>
      <c r="H38" s="14">
        <v>7400</v>
      </c>
      <c r="L38" s="17">
        <v>3600</v>
      </c>
      <c r="M38" s="16">
        <v>4200</v>
      </c>
      <c r="P38" s="17">
        <v>7800</v>
      </c>
      <c r="S38" s="16">
        <v>14000</v>
      </c>
      <c r="T38" s="17">
        <v>600</v>
      </c>
      <c r="U38" s="16">
        <v>1000</v>
      </c>
    </row>
    <row r="39" spans="2:22" x14ac:dyDescent="0.3">
      <c r="B39" s="14">
        <v>2008</v>
      </c>
      <c r="C39" s="15" t="s">
        <v>31</v>
      </c>
      <c r="D39" s="14" t="s">
        <v>36</v>
      </c>
      <c r="E39" s="15">
        <v>6.2</v>
      </c>
      <c r="F39" s="14" t="s">
        <v>37</v>
      </c>
      <c r="G39" s="15" t="s">
        <v>6</v>
      </c>
      <c r="H39" s="14">
        <v>7400</v>
      </c>
      <c r="L39" s="17">
        <v>3600</v>
      </c>
      <c r="M39" s="16">
        <v>4200</v>
      </c>
      <c r="P39" s="17">
        <v>7900</v>
      </c>
      <c r="S39" s="16">
        <v>14000</v>
      </c>
      <c r="T39" s="17">
        <v>600</v>
      </c>
      <c r="U39" s="16">
        <v>1000</v>
      </c>
    </row>
    <row r="40" spans="2:22" x14ac:dyDescent="0.3">
      <c r="B40" s="14">
        <v>2009</v>
      </c>
      <c r="C40" s="15" t="s">
        <v>31</v>
      </c>
      <c r="D40" s="14" t="s">
        <v>36</v>
      </c>
      <c r="E40" s="15">
        <v>6.2</v>
      </c>
      <c r="F40" s="14" t="s">
        <v>37</v>
      </c>
      <c r="G40" s="15" t="s">
        <v>6</v>
      </c>
      <c r="H40" s="14">
        <v>7400</v>
      </c>
      <c r="L40" s="17">
        <v>3600</v>
      </c>
      <c r="M40" s="16">
        <v>4200</v>
      </c>
      <c r="P40" s="17">
        <v>7800</v>
      </c>
      <c r="S40" s="16">
        <v>14000</v>
      </c>
      <c r="T40" s="17">
        <v>600</v>
      </c>
      <c r="U40" s="16">
        <v>1000</v>
      </c>
    </row>
    <row r="41" spans="2:22" x14ac:dyDescent="0.3">
      <c r="B41" s="14">
        <v>2010</v>
      </c>
      <c r="C41" s="15" t="s">
        <v>31</v>
      </c>
      <c r="D41" s="14" t="s">
        <v>36</v>
      </c>
      <c r="E41" s="15">
        <v>6.2</v>
      </c>
      <c r="F41" s="14" t="s">
        <v>37</v>
      </c>
      <c r="G41" s="15" t="s">
        <v>6</v>
      </c>
      <c r="H41" s="14">
        <v>7400</v>
      </c>
      <c r="L41" s="17">
        <v>3600</v>
      </c>
      <c r="M41" s="16">
        <v>4200</v>
      </c>
      <c r="P41" s="17">
        <v>7800</v>
      </c>
      <c r="S41" s="16">
        <v>14000</v>
      </c>
      <c r="T41" s="17">
        <v>600</v>
      </c>
      <c r="U41" s="16">
        <v>1100</v>
      </c>
    </row>
    <row r="42" spans="2:22" x14ac:dyDescent="0.3">
      <c r="B42" s="14">
        <v>2011</v>
      </c>
      <c r="C42" s="15" t="s">
        <v>31</v>
      </c>
      <c r="D42" s="14" t="s">
        <v>36</v>
      </c>
      <c r="E42" s="15">
        <v>6.2</v>
      </c>
      <c r="F42" s="14" t="s">
        <v>37</v>
      </c>
      <c r="G42" s="15" t="s">
        <v>6</v>
      </c>
      <c r="H42" s="14">
        <v>7400</v>
      </c>
      <c r="L42" s="17">
        <v>3600</v>
      </c>
      <c r="M42" s="16">
        <v>4200</v>
      </c>
      <c r="P42" s="17">
        <v>7700</v>
      </c>
      <c r="S42" s="16">
        <v>14000</v>
      </c>
      <c r="T42" s="17">
        <v>600</v>
      </c>
      <c r="U42" s="16">
        <v>1100</v>
      </c>
    </row>
    <row r="43" spans="2:22" x14ac:dyDescent="0.3">
      <c r="B43" s="14">
        <v>2012</v>
      </c>
      <c r="C43" s="15" t="s">
        <v>31</v>
      </c>
      <c r="D43" s="14" t="s">
        <v>36</v>
      </c>
      <c r="E43" s="15">
        <v>6.2</v>
      </c>
      <c r="F43" s="14" t="s">
        <v>37</v>
      </c>
      <c r="G43" s="15" t="s">
        <v>6</v>
      </c>
      <c r="H43" s="14">
        <v>7400</v>
      </c>
      <c r="L43" s="17">
        <v>3600</v>
      </c>
      <c r="M43" s="16">
        <v>4200</v>
      </c>
      <c r="P43" s="17">
        <v>7700</v>
      </c>
      <c r="S43" s="16">
        <v>14000</v>
      </c>
      <c r="T43" s="17">
        <v>600</v>
      </c>
      <c r="U43" s="16">
        <v>1100</v>
      </c>
    </row>
    <row r="44" spans="2:22" x14ac:dyDescent="0.3">
      <c r="B44" s="14">
        <v>2013</v>
      </c>
      <c r="C44" s="15" t="s">
        <v>31</v>
      </c>
      <c r="D44" s="14" t="s">
        <v>36</v>
      </c>
      <c r="E44" s="15">
        <v>6.2</v>
      </c>
      <c r="F44" s="14" t="s">
        <v>37</v>
      </c>
      <c r="G44" s="15" t="s">
        <v>6</v>
      </c>
      <c r="H44" s="14">
        <v>7400</v>
      </c>
      <c r="L44" s="17">
        <v>3600</v>
      </c>
      <c r="M44" s="16">
        <v>4200</v>
      </c>
      <c r="P44" s="17">
        <v>7700</v>
      </c>
      <c r="S44" s="16">
        <v>14000</v>
      </c>
      <c r="T44" s="17">
        <v>600</v>
      </c>
      <c r="U44" s="16">
        <v>1000</v>
      </c>
    </row>
    <row r="45" spans="2:22" x14ac:dyDescent="0.3">
      <c r="B45" s="14">
        <v>2014</v>
      </c>
      <c r="C45" s="15" t="s">
        <v>31</v>
      </c>
      <c r="D45" s="14" t="s">
        <v>36</v>
      </c>
      <c r="E45" s="19">
        <v>6.2</v>
      </c>
      <c r="F45" s="14" t="s">
        <v>37</v>
      </c>
      <c r="G45" s="15" t="s">
        <v>6</v>
      </c>
      <c r="H45" s="14">
        <v>7400</v>
      </c>
      <c r="L45" s="17">
        <v>3600</v>
      </c>
      <c r="M45" s="16">
        <v>4200</v>
      </c>
      <c r="P45" s="17">
        <v>7700</v>
      </c>
      <c r="S45" s="16">
        <v>14000</v>
      </c>
      <c r="T45" s="17">
        <v>600</v>
      </c>
      <c r="U45" s="16">
        <v>1000</v>
      </c>
    </row>
    <row r="46" spans="2:22" x14ac:dyDescent="0.3">
      <c r="B46" s="14">
        <v>2007</v>
      </c>
      <c r="C46" s="15" t="s">
        <v>31</v>
      </c>
      <c r="D46" s="14" t="s">
        <v>39</v>
      </c>
      <c r="E46" s="15">
        <v>6.2</v>
      </c>
      <c r="F46" s="14" t="s">
        <v>40</v>
      </c>
      <c r="G46" s="15" t="s">
        <v>13</v>
      </c>
      <c r="H46" s="14">
        <v>7200</v>
      </c>
      <c r="L46" s="17">
        <v>3800</v>
      </c>
      <c r="M46" s="16">
        <v>4100</v>
      </c>
      <c r="P46" s="17">
        <v>7600</v>
      </c>
      <c r="S46" s="16">
        <v>14000</v>
      </c>
      <c r="T46" s="17">
        <v>600</v>
      </c>
      <c r="U46" s="16">
        <v>1000</v>
      </c>
    </row>
    <row r="47" spans="2:22" x14ac:dyDescent="0.3">
      <c r="B47" s="14">
        <v>2008</v>
      </c>
      <c r="C47" s="15" t="s">
        <v>31</v>
      </c>
      <c r="D47" s="14" t="s">
        <v>39</v>
      </c>
      <c r="E47" s="15">
        <v>6.2</v>
      </c>
      <c r="F47" s="14" t="s">
        <v>40</v>
      </c>
      <c r="G47" s="15" t="s">
        <v>13</v>
      </c>
      <c r="H47" s="14">
        <v>7200</v>
      </c>
      <c r="L47" s="17">
        <v>3800</v>
      </c>
      <c r="M47" s="16">
        <v>4100</v>
      </c>
      <c r="P47" s="17">
        <v>7400</v>
      </c>
      <c r="S47" s="16">
        <v>14000</v>
      </c>
      <c r="T47" s="17">
        <v>600</v>
      </c>
      <c r="U47" s="16">
        <v>1000</v>
      </c>
    </row>
    <row r="48" spans="2:22" x14ac:dyDescent="0.3">
      <c r="B48" s="14">
        <v>2009</v>
      </c>
      <c r="C48" s="15" t="s">
        <v>31</v>
      </c>
      <c r="D48" s="14" t="s">
        <v>39</v>
      </c>
      <c r="E48" s="15">
        <v>6.2</v>
      </c>
      <c r="F48" s="14" t="s">
        <v>40</v>
      </c>
      <c r="G48" s="15" t="s">
        <v>13</v>
      </c>
      <c r="H48" s="14">
        <v>7200</v>
      </c>
      <c r="L48" s="17">
        <v>3800</v>
      </c>
      <c r="M48" s="16">
        <v>4100</v>
      </c>
      <c r="P48" s="17">
        <v>7500</v>
      </c>
      <c r="S48" s="16">
        <v>14000</v>
      </c>
      <c r="T48" s="17">
        <v>600</v>
      </c>
      <c r="U48" s="16">
        <v>1000</v>
      </c>
    </row>
    <row r="49" spans="2:21" x14ac:dyDescent="0.3">
      <c r="B49" s="14">
        <v>2010</v>
      </c>
      <c r="C49" s="15" t="s">
        <v>31</v>
      </c>
      <c r="D49" s="14" t="s">
        <v>39</v>
      </c>
      <c r="E49" s="15">
        <v>6.2</v>
      </c>
      <c r="F49" s="14" t="s">
        <v>40</v>
      </c>
      <c r="G49" s="15" t="s">
        <v>13</v>
      </c>
      <c r="H49" s="14">
        <v>7200</v>
      </c>
      <c r="L49" s="17">
        <v>3800</v>
      </c>
      <c r="M49" s="16">
        <v>4100</v>
      </c>
      <c r="P49" s="17">
        <v>7500</v>
      </c>
      <c r="S49" s="16">
        <v>14000</v>
      </c>
      <c r="T49" s="17">
        <v>600</v>
      </c>
      <c r="U49" s="16">
        <v>1100</v>
      </c>
    </row>
    <row r="50" spans="2:21" x14ac:dyDescent="0.3">
      <c r="B50" s="14">
        <v>2011</v>
      </c>
      <c r="C50" s="15" t="s">
        <v>31</v>
      </c>
      <c r="D50" s="14" t="s">
        <v>39</v>
      </c>
      <c r="E50" s="15">
        <v>6.2</v>
      </c>
      <c r="F50" s="14" t="s">
        <v>40</v>
      </c>
      <c r="G50" s="15" t="s">
        <v>13</v>
      </c>
      <c r="H50" s="14">
        <v>7200</v>
      </c>
      <c r="L50" s="17">
        <v>3800</v>
      </c>
      <c r="M50" s="16">
        <v>4100</v>
      </c>
      <c r="P50" s="17">
        <v>7600</v>
      </c>
      <c r="S50" s="16">
        <v>14000</v>
      </c>
      <c r="T50" s="17">
        <v>600</v>
      </c>
      <c r="U50" s="16">
        <v>1100</v>
      </c>
    </row>
    <row r="51" spans="2:21" x14ac:dyDescent="0.3">
      <c r="B51" s="14">
        <v>2012</v>
      </c>
      <c r="C51" s="15" t="s">
        <v>31</v>
      </c>
      <c r="D51" s="14" t="s">
        <v>39</v>
      </c>
      <c r="E51" s="15">
        <v>6.2</v>
      </c>
      <c r="F51" s="14" t="s">
        <v>40</v>
      </c>
      <c r="G51" s="15" t="s">
        <v>13</v>
      </c>
      <c r="H51" s="14">
        <v>7200</v>
      </c>
      <c r="L51" s="17">
        <v>3800</v>
      </c>
      <c r="M51" s="16">
        <v>4100</v>
      </c>
      <c r="P51" s="17">
        <v>7600</v>
      </c>
      <c r="S51" s="16">
        <v>14000</v>
      </c>
      <c r="T51" s="17">
        <v>600</v>
      </c>
      <c r="U51" s="16">
        <v>1100</v>
      </c>
    </row>
    <row r="52" spans="2:21" x14ac:dyDescent="0.3">
      <c r="B52" s="14">
        <v>2013</v>
      </c>
      <c r="C52" s="15" t="s">
        <v>31</v>
      </c>
      <c r="D52" s="14" t="s">
        <v>39</v>
      </c>
      <c r="E52" s="15">
        <v>6.2</v>
      </c>
      <c r="F52" s="14" t="s">
        <v>40</v>
      </c>
      <c r="G52" s="15" t="s">
        <v>13</v>
      </c>
      <c r="H52" s="14">
        <v>7200</v>
      </c>
      <c r="L52" s="17">
        <v>3800</v>
      </c>
      <c r="M52" s="16">
        <v>4100</v>
      </c>
      <c r="P52" s="17">
        <v>7600</v>
      </c>
      <c r="S52" s="16">
        <v>14000</v>
      </c>
      <c r="T52" s="17">
        <v>600</v>
      </c>
      <c r="U52" s="16">
        <v>1000</v>
      </c>
    </row>
    <row r="53" spans="2:21" x14ac:dyDescent="0.3">
      <c r="B53" s="14">
        <v>2007</v>
      </c>
      <c r="C53" s="15" t="s">
        <v>41</v>
      </c>
      <c r="D53" s="14" t="s">
        <v>42</v>
      </c>
      <c r="E53" s="19">
        <v>4.8</v>
      </c>
      <c r="F53" s="14" t="s">
        <v>43</v>
      </c>
      <c r="G53" s="15" t="s">
        <v>0</v>
      </c>
      <c r="H53" s="14">
        <v>7100</v>
      </c>
      <c r="L53" s="17">
        <v>3200</v>
      </c>
      <c r="M53" s="16">
        <v>4100</v>
      </c>
      <c r="O53" s="16">
        <v>4200</v>
      </c>
      <c r="S53" s="16">
        <v>10000</v>
      </c>
      <c r="T53" s="17">
        <v>600</v>
      </c>
      <c r="U53" s="16">
        <v>1000</v>
      </c>
    </row>
    <row r="54" spans="2:21" x14ac:dyDescent="0.3">
      <c r="B54" s="14">
        <v>2007</v>
      </c>
      <c r="C54" s="15" t="s">
        <v>41</v>
      </c>
      <c r="D54" s="14" t="s">
        <v>42</v>
      </c>
      <c r="E54" s="19">
        <v>4.8</v>
      </c>
      <c r="F54" s="14" t="s">
        <v>43</v>
      </c>
      <c r="G54" s="15" t="s">
        <v>0</v>
      </c>
      <c r="H54" s="14">
        <v>7100</v>
      </c>
      <c r="L54" s="17">
        <v>3200</v>
      </c>
      <c r="M54" s="16">
        <v>4100</v>
      </c>
      <c r="Q54" s="16">
        <v>6200</v>
      </c>
      <c r="S54" s="16">
        <v>12000</v>
      </c>
      <c r="T54" s="17">
        <v>600</v>
      </c>
      <c r="U54" s="16">
        <v>1000</v>
      </c>
    </row>
    <row r="55" spans="2:21" x14ac:dyDescent="0.3">
      <c r="B55" s="14">
        <v>2007</v>
      </c>
      <c r="C55" s="15" t="s">
        <v>41</v>
      </c>
      <c r="D55" s="14" t="s">
        <v>42</v>
      </c>
      <c r="E55" s="19">
        <v>5.3</v>
      </c>
      <c r="F55" s="14" t="s">
        <v>43</v>
      </c>
      <c r="G55" s="15" t="s">
        <v>0</v>
      </c>
      <c r="H55" s="14">
        <v>7100</v>
      </c>
      <c r="L55" s="17">
        <v>3200</v>
      </c>
      <c r="M55" s="16">
        <v>4100</v>
      </c>
      <c r="P55" s="17">
        <v>6200</v>
      </c>
      <c r="S55" s="16">
        <v>12000</v>
      </c>
      <c r="T55" s="17">
        <v>600</v>
      </c>
      <c r="U55" s="16">
        <v>1000</v>
      </c>
    </row>
    <row r="56" spans="2:21" x14ac:dyDescent="0.3">
      <c r="B56" s="14">
        <v>2007</v>
      </c>
      <c r="C56" s="15" t="s">
        <v>41</v>
      </c>
      <c r="D56" s="14" t="s">
        <v>42</v>
      </c>
      <c r="E56" s="19">
        <v>5.3</v>
      </c>
      <c r="F56" s="14" t="s">
        <v>43</v>
      </c>
      <c r="G56" s="15" t="s">
        <v>0</v>
      </c>
      <c r="H56" s="14">
        <v>7100</v>
      </c>
      <c r="L56" s="17">
        <v>3200</v>
      </c>
      <c r="M56" s="16">
        <v>4100</v>
      </c>
      <c r="Q56" s="16">
        <v>7200</v>
      </c>
      <c r="S56" s="16">
        <v>13000</v>
      </c>
      <c r="T56" s="17">
        <v>600</v>
      </c>
      <c r="U56" s="16">
        <v>1000</v>
      </c>
    </row>
    <row r="57" spans="2:21" x14ac:dyDescent="0.3">
      <c r="B57" s="14">
        <v>2008</v>
      </c>
      <c r="C57" s="15" t="s">
        <v>41</v>
      </c>
      <c r="D57" s="14" t="s">
        <v>42</v>
      </c>
      <c r="E57" s="15">
        <v>4.8</v>
      </c>
      <c r="F57" s="14" t="s">
        <v>43</v>
      </c>
      <c r="G57" s="15" t="s">
        <v>0</v>
      </c>
      <c r="H57" s="14">
        <v>7100</v>
      </c>
      <c r="L57" s="17">
        <v>3200</v>
      </c>
      <c r="M57" s="16">
        <v>4100</v>
      </c>
      <c r="O57" s="16">
        <v>4500</v>
      </c>
      <c r="S57" s="16">
        <v>10000</v>
      </c>
      <c r="T57" s="17">
        <v>600</v>
      </c>
      <c r="U57" s="16">
        <v>1000</v>
      </c>
    </row>
    <row r="58" spans="2:21" x14ac:dyDescent="0.3">
      <c r="B58" s="14">
        <v>2008</v>
      </c>
      <c r="C58" s="15" t="s">
        <v>41</v>
      </c>
      <c r="D58" s="14" t="s">
        <v>42</v>
      </c>
      <c r="E58" s="15">
        <v>4.8</v>
      </c>
      <c r="F58" s="14" t="s">
        <v>43</v>
      </c>
      <c r="G58" s="15" t="s">
        <v>0</v>
      </c>
      <c r="H58" s="14">
        <v>7100</v>
      </c>
      <c r="L58" s="17">
        <v>3200</v>
      </c>
      <c r="M58" s="16">
        <v>4100</v>
      </c>
      <c r="Q58" s="16">
        <v>6500</v>
      </c>
      <c r="S58" s="16">
        <v>12000</v>
      </c>
      <c r="T58" s="17">
        <v>600</v>
      </c>
      <c r="U58" s="16">
        <v>1000</v>
      </c>
    </row>
    <row r="59" spans="2:21" x14ac:dyDescent="0.3">
      <c r="B59" s="14">
        <v>2008</v>
      </c>
      <c r="C59" s="15" t="s">
        <v>41</v>
      </c>
      <c r="D59" s="14" t="s">
        <v>42</v>
      </c>
      <c r="E59" s="15">
        <v>5.3</v>
      </c>
      <c r="F59" s="14" t="s">
        <v>43</v>
      </c>
      <c r="G59" s="15" t="s">
        <v>0</v>
      </c>
      <c r="H59" s="14">
        <v>7100</v>
      </c>
      <c r="L59" s="17">
        <v>3200</v>
      </c>
      <c r="M59" s="16">
        <v>4100</v>
      </c>
      <c r="P59" s="17">
        <v>6500</v>
      </c>
      <c r="S59" s="16">
        <v>12000</v>
      </c>
      <c r="T59" s="17">
        <v>600</v>
      </c>
      <c r="U59" s="16">
        <v>1000</v>
      </c>
    </row>
    <row r="60" spans="2:21" x14ac:dyDescent="0.3">
      <c r="B60" s="14">
        <v>2008</v>
      </c>
      <c r="C60" s="15" t="s">
        <v>41</v>
      </c>
      <c r="D60" s="14" t="s">
        <v>42</v>
      </c>
      <c r="E60" s="15">
        <v>5.3</v>
      </c>
      <c r="F60" s="14" t="s">
        <v>43</v>
      </c>
      <c r="G60" s="15" t="s">
        <v>0</v>
      </c>
      <c r="H60" s="14">
        <v>7100</v>
      </c>
      <c r="L60" s="17">
        <v>3200</v>
      </c>
      <c r="M60" s="16">
        <v>4100</v>
      </c>
      <c r="Q60" s="16">
        <v>7500</v>
      </c>
      <c r="S60" s="16">
        <v>13000</v>
      </c>
      <c r="T60" s="17">
        <v>600</v>
      </c>
      <c r="U60" s="16">
        <v>1000</v>
      </c>
    </row>
    <row r="61" spans="2:21" x14ac:dyDescent="0.3">
      <c r="B61" s="14">
        <v>2008</v>
      </c>
      <c r="C61" s="15" t="s">
        <v>41</v>
      </c>
      <c r="D61" s="14" t="s">
        <v>42</v>
      </c>
      <c r="E61" s="15">
        <v>6.2</v>
      </c>
      <c r="F61" s="14" t="s">
        <v>43</v>
      </c>
      <c r="G61" s="15" t="s">
        <v>0</v>
      </c>
      <c r="H61" s="14">
        <v>7100</v>
      </c>
      <c r="L61" s="17">
        <v>3200</v>
      </c>
      <c r="M61" s="16">
        <v>4100</v>
      </c>
      <c r="T61" s="17">
        <v>600</v>
      </c>
      <c r="U61" s="16">
        <v>1000</v>
      </c>
    </row>
    <row r="62" spans="2:21" x14ac:dyDescent="0.3">
      <c r="B62" s="14">
        <v>2009</v>
      </c>
      <c r="C62" s="15" t="s">
        <v>41</v>
      </c>
      <c r="D62" s="14" t="s">
        <v>42</v>
      </c>
      <c r="E62" s="15">
        <v>4.8</v>
      </c>
      <c r="F62" s="14" t="s">
        <v>43</v>
      </c>
      <c r="G62" s="15" t="s">
        <v>0</v>
      </c>
      <c r="H62" s="14">
        <v>7100</v>
      </c>
      <c r="L62" s="17">
        <v>3200</v>
      </c>
      <c r="M62" s="16">
        <v>4100</v>
      </c>
      <c r="O62" s="16">
        <v>4500</v>
      </c>
      <c r="S62" s="16">
        <v>10000</v>
      </c>
      <c r="T62" s="17">
        <v>600</v>
      </c>
      <c r="U62" s="16">
        <v>1000</v>
      </c>
    </row>
    <row r="63" spans="2:21" x14ac:dyDescent="0.3">
      <c r="B63" s="14">
        <v>2009</v>
      </c>
      <c r="C63" s="15" t="s">
        <v>41</v>
      </c>
      <c r="D63" s="14" t="s">
        <v>42</v>
      </c>
      <c r="E63" s="15">
        <v>4.8</v>
      </c>
      <c r="F63" s="14" t="s">
        <v>43</v>
      </c>
      <c r="G63" s="15" t="s">
        <v>0</v>
      </c>
      <c r="H63" s="14">
        <v>7100</v>
      </c>
      <c r="L63" s="17">
        <v>3200</v>
      </c>
      <c r="M63" s="16">
        <v>4100</v>
      </c>
      <c r="Q63" s="16">
        <v>4800</v>
      </c>
      <c r="S63" s="16">
        <v>10300</v>
      </c>
      <c r="T63" s="17">
        <v>600</v>
      </c>
      <c r="U63" s="16">
        <v>1000</v>
      </c>
    </row>
    <row r="64" spans="2:21" x14ac:dyDescent="0.3">
      <c r="B64" s="14">
        <v>2009</v>
      </c>
      <c r="C64" s="15" t="s">
        <v>41</v>
      </c>
      <c r="D64" s="14" t="s">
        <v>42</v>
      </c>
      <c r="E64" s="15">
        <v>5.3</v>
      </c>
      <c r="F64" s="14" t="s">
        <v>43</v>
      </c>
      <c r="G64" s="15" t="s">
        <v>0</v>
      </c>
      <c r="H64" s="14">
        <v>7100</v>
      </c>
      <c r="L64" s="17">
        <v>3200</v>
      </c>
      <c r="M64" s="16">
        <v>4100</v>
      </c>
      <c r="N64" s="17">
        <v>5400</v>
      </c>
      <c r="S64" s="16">
        <v>11000</v>
      </c>
      <c r="T64" s="17">
        <v>600</v>
      </c>
      <c r="U64" s="16">
        <v>1000</v>
      </c>
    </row>
    <row r="65" spans="2:21" x14ac:dyDescent="0.3">
      <c r="B65" s="14">
        <v>2009</v>
      </c>
      <c r="C65" s="15" t="s">
        <v>41</v>
      </c>
      <c r="D65" s="14" t="s">
        <v>42</v>
      </c>
      <c r="E65" s="15">
        <v>5.3</v>
      </c>
      <c r="F65" s="14" t="s">
        <v>43</v>
      </c>
      <c r="G65" s="15" t="s">
        <v>0</v>
      </c>
      <c r="H65" s="14">
        <v>7100</v>
      </c>
      <c r="L65" s="17">
        <v>3200</v>
      </c>
      <c r="M65" s="16">
        <v>4100</v>
      </c>
      <c r="P65" s="17">
        <v>5900</v>
      </c>
      <c r="S65" s="16">
        <v>11500</v>
      </c>
      <c r="T65" s="17">
        <v>600</v>
      </c>
      <c r="U65" s="16">
        <v>1000</v>
      </c>
    </row>
    <row r="66" spans="2:21" x14ac:dyDescent="0.3">
      <c r="B66" s="14">
        <v>2009</v>
      </c>
      <c r="C66" s="15" t="s">
        <v>41</v>
      </c>
      <c r="D66" s="14" t="s">
        <v>42</v>
      </c>
      <c r="E66" s="15">
        <v>6.2</v>
      </c>
      <c r="F66" s="14" t="s">
        <v>43</v>
      </c>
      <c r="G66" s="15" t="s">
        <v>0</v>
      </c>
      <c r="H66" s="14">
        <v>7100</v>
      </c>
      <c r="L66" s="17">
        <v>3200</v>
      </c>
      <c r="M66" s="16">
        <v>4100</v>
      </c>
      <c r="P66" s="17">
        <v>8500</v>
      </c>
      <c r="S66" s="16">
        <v>14000</v>
      </c>
      <c r="T66" s="17">
        <v>600</v>
      </c>
      <c r="U66" s="16">
        <v>1000</v>
      </c>
    </row>
    <row r="67" spans="2:21" x14ac:dyDescent="0.3">
      <c r="B67" s="14">
        <v>2009</v>
      </c>
      <c r="C67" s="15" t="s">
        <v>41</v>
      </c>
      <c r="D67" s="14" t="s">
        <v>42</v>
      </c>
      <c r="E67" s="15" t="s">
        <v>44</v>
      </c>
      <c r="F67" s="14" t="s">
        <v>43</v>
      </c>
      <c r="G67" s="15" t="s">
        <v>0</v>
      </c>
      <c r="H67" s="14">
        <v>7100</v>
      </c>
      <c r="L67" s="17">
        <v>3200</v>
      </c>
      <c r="M67" s="16">
        <v>4100</v>
      </c>
      <c r="P67" s="17">
        <v>8400</v>
      </c>
      <c r="S67" s="16">
        <v>14000</v>
      </c>
      <c r="T67" s="17">
        <v>600</v>
      </c>
      <c r="U67" s="16">
        <v>1000</v>
      </c>
    </row>
    <row r="68" spans="2:21" x14ac:dyDescent="0.3">
      <c r="B68" s="14">
        <v>2010</v>
      </c>
      <c r="C68" s="15" t="s">
        <v>41</v>
      </c>
      <c r="D68" s="14" t="s">
        <v>42</v>
      </c>
      <c r="E68" s="15">
        <v>5.3</v>
      </c>
      <c r="F68" s="14" t="s">
        <v>43</v>
      </c>
      <c r="G68" s="15" t="s">
        <v>0</v>
      </c>
      <c r="H68" s="14">
        <v>7100</v>
      </c>
      <c r="L68" s="17">
        <v>3200</v>
      </c>
      <c r="M68" s="16">
        <v>4100</v>
      </c>
      <c r="N68" s="17">
        <v>5400</v>
      </c>
      <c r="S68" s="16">
        <v>11000</v>
      </c>
      <c r="T68" s="17">
        <v>600</v>
      </c>
      <c r="U68" s="16">
        <v>1100</v>
      </c>
    </row>
    <row r="69" spans="2:21" x14ac:dyDescent="0.3">
      <c r="B69" s="14">
        <v>2010</v>
      </c>
      <c r="C69" s="15" t="s">
        <v>41</v>
      </c>
      <c r="D69" s="14" t="s">
        <v>42</v>
      </c>
      <c r="E69" s="15">
        <v>5.3</v>
      </c>
      <c r="F69" s="14" t="s">
        <v>43</v>
      </c>
      <c r="G69" s="15" t="s">
        <v>0</v>
      </c>
      <c r="H69" s="14">
        <v>7100</v>
      </c>
      <c r="L69" s="17">
        <v>3200</v>
      </c>
      <c r="M69" s="16">
        <v>4100</v>
      </c>
      <c r="P69" s="17">
        <v>5900</v>
      </c>
      <c r="S69" s="16">
        <v>11500</v>
      </c>
      <c r="T69" s="17">
        <v>600</v>
      </c>
      <c r="U69" s="16">
        <v>1100</v>
      </c>
    </row>
    <row r="70" spans="2:21" x14ac:dyDescent="0.3">
      <c r="B70" s="14">
        <v>2010</v>
      </c>
      <c r="C70" s="15" t="s">
        <v>41</v>
      </c>
      <c r="D70" s="14" t="s">
        <v>42</v>
      </c>
      <c r="E70" s="15" t="s">
        <v>44</v>
      </c>
      <c r="F70" s="14" t="s">
        <v>43</v>
      </c>
      <c r="G70" s="15" t="s">
        <v>0</v>
      </c>
      <c r="H70" s="14">
        <v>7100</v>
      </c>
      <c r="L70" s="17">
        <v>3200</v>
      </c>
      <c r="M70" s="16">
        <v>4100</v>
      </c>
      <c r="P70" s="17">
        <v>8400</v>
      </c>
      <c r="S70" s="16">
        <v>14000</v>
      </c>
      <c r="T70" s="17">
        <v>600</v>
      </c>
      <c r="U70" s="16">
        <v>1100</v>
      </c>
    </row>
    <row r="71" spans="2:21" x14ac:dyDescent="0.3">
      <c r="B71" s="14">
        <v>2011</v>
      </c>
      <c r="C71" s="15" t="s">
        <v>41</v>
      </c>
      <c r="D71" s="14" t="s">
        <v>42</v>
      </c>
      <c r="E71" s="15">
        <v>5.3</v>
      </c>
      <c r="F71" s="14" t="s">
        <v>43</v>
      </c>
      <c r="G71" s="15" t="s">
        <v>0</v>
      </c>
      <c r="H71" s="14">
        <v>7100</v>
      </c>
      <c r="L71" s="17">
        <v>3200</v>
      </c>
      <c r="M71" s="16">
        <v>4100</v>
      </c>
      <c r="P71" s="17">
        <v>6000</v>
      </c>
      <c r="S71" s="16">
        <v>11500</v>
      </c>
      <c r="T71" s="17">
        <v>600</v>
      </c>
      <c r="U71" s="16">
        <v>1100</v>
      </c>
    </row>
    <row r="72" spans="2:21" x14ac:dyDescent="0.3">
      <c r="B72" s="14">
        <v>2011</v>
      </c>
      <c r="C72" s="15" t="s">
        <v>41</v>
      </c>
      <c r="D72" s="14" t="s">
        <v>42</v>
      </c>
      <c r="E72" s="15" t="s">
        <v>44</v>
      </c>
      <c r="F72" s="14" t="s">
        <v>43</v>
      </c>
      <c r="G72" s="15" t="s">
        <v>0</v>
      </c>
      <c r="H72" s="14">
        <v>7100</v>
      </c>
      <c r="L72" s="17">
        <v>3200</v>
      </c>
      <c r="M72" s="16">
        <v>4100</v>
      </c>
      <c r="P72" s="17">
        <v>8500</v>
      </c>
      <c r="S72" s="16">
        <v>14000</v>
      </c>
      <c r="T72" s="17">
        <v>600</v>
      </c>
      <c r="U72" s="16">
        <v>1100</v>
      </c>
    </row>
    <row r="73" spans="2:21" x14ac:dyDescent="0.3">
      <c r="B73" s="14">
        <v>2011</v>
      </c>
      <c r="C73" s="15" t="s">
        <v>41</v>
      </c>
      <c r="D73" s="14" t="s">
        <v>42</v>
      </c>
      <c r="E73" s="15" t="s">
        <v>45</v>
      </c>
      <c r="F73" s="14" t="s">
        <v>43</v>
      </c>
      <c r="G73" s="15" t="s">
        <v>0</v>
      </c>
      <c r="H73" s="14">
        <v>7100</v>
      </c>
      <c r="L73" s="17">
        <v>3200</v>
      </c>
      <c r="M73" s="16">
        <v>4100</v>
      </c>
      <c r="N73" s="17">
        <v>5600</v>
      </c>
      <c r="S73" s="16">
        <v>11000</v>
      </c>
      <c r="T73" s="17">
        <v>600</v>
      </c>
      <c r="U73" s="16">
        <v>1100</v>
      </c>
    </row>
    <row r="74" spans="2:21" x14ac:dyDescent="0.3">
      <c r="B74" s="14">
        <v>2011</v>
      </c>
      <c r="C74" s="15" t="s">
        <v>41</v>
      </c>
      <c r="D74" s="14" t="s">
        <v>42</v>
      </c>
      <c r="E74" s="15" t="s">
        <v>46</v>
      </c>
      <c r="F74" s="14" t="s">
        <v>43</v>
      </c>
      <c r="G74" s="15" t="s">
        <v>0</v>
      </c>
      <c r="H74" s="14">
        <v>7100</v>
      </c>
      <c r="I74" s="16">
        <v>1713</v>
      </c>
      <c r="J74" s="17">
        <v>5387</v>
      </c>
      <c r="L74" s="17">
        <v>3200</v>
      </c>
      <c r="M74" s="16">
        <v>4100</v>
      </c>
      <c r="N74" s="17">
        <v>5500</v>
      </c>
      <c r="S74" s="16">
        <v>11000</v>
      </c>
      <c r="T74" s="17">
        <v>600</v>
      </c>
      <c r="U74" s="16">
        <v>1100</v>
      </c>
    </row>
    <row r="75" spans="2:21" x14ac:dyDescent="0.3">
      <c r="B75" s="14">
        <v>2012</v>
      </c>
      <c r="C75" s="15" t="s">
        <v>41</v>
      </c>
      <c r="D75" s="14" t="s">
        <v>42</v>
      </c>
      <c r="E75" s="15">
        <v>5.3</v>
      </c>
      <c r="F75" s="14" t="s">
        <v>43</v>
      </c>
      <c r="G75" s="15" t="s">
        <v>0</v>
      </c>
      <c r="H75" s="14">
        <v>7100</v>
      </c>
      <c r="L75" s="17">
        <v>3200</v>
      </c>
      <c r="M75" s="16">
        <v>4100</v>
      </c>
      <c r="N75" s="17">
        <v>5500</v>
      </c>
      <c r="S75" s="16">
        <v>11000</v>
      </c>
      <c r="T75" s="17">
        <v>600</v>
      </c>
      <c r="U75" s="16">
        <v>1100</v>
      </c>
    </row>
    <row r="76" spans="2:21" x14ac:dyDescent="0.3">
      <c r="B76" s="14">
        <v>2012</v>
      </c>
      <c r="C76" s="15" t="s">
        <v>41</v>
      </c>
      <c r="D76" s="14" t="s">
        <v>42</v>
      </c>
      <c r="E76" s="15">
        <v>5.3</v>
      </c>
      <c r="F76" s="14" t="s">
        <v>43</v>
      </c>
      <c r="G76" s="15" t="s">
        <v>0</v>
      </c>
      <c r="H76" s="14">
        <v>7100</v>
      </c>
      <c r="L76" s="17">
        <v>3200</v>
      </c>
      <c r="M76" s="16">
        <v>4100</v>
      </c>
      <c r="P76" s="17">
        <v>6000</v>
      </c>
      <c r="S76" s="16">
        <v>11500</v>
      </c>
      <c r="T76" s="17">
        <v>600</v>
      </c>
      <c r="U76" s="16">
        <v>1100</v>
      </c>
    </row>
    <row r="77" spans="2:21" x14ac:dyDescent="0.3">
      <c r="B77" s="14">
        <v>2012</v>
      </c>
      <c r="C77" s="15" t="s">
        <v>41</v>
      </c>
      <c r="D77" s="14" t="s">
        <v>42</v>
      </c>
      <c r="E77" s="15" t="s">
        <v>44</v>
      </c>
      <c r="F77" s="14" t="s">
        <v>43</v>
      </c>
      <c r="G77" s="15" t="s">
        <v>0</v>
      </c>
      <c r="H77" s="14">
        <v>7100</v>
      </c>
      <c r="L77" s="17">
        <v>3200</v>
      </c>
      <c r="M77" s="16">
        <v>4100</v>
      </c>
      <c r="P77" s="17">
        <v>8500</v>
      </c>
      <c r="S77" s="16">
        <v>14000</v>
      </c>
      <c r="T77" s="17">
        <v>600</v>
      </c>
      <c r="U77" s="16">
        <v>1100</v>
      </c>
    </row>
    <row r="78" spans="2:21" x14ac:dyDescent="0.3">
      <c r="B78" s="14">
        <v>2013</v>
      </c>
      <c r="C78" s="15" t="s">
        <v>41</v>
      </c>
      <c r="D78" s="14" t="s">
        <v>42</v>
      </c>
      <c r="E78" s="15">
        <v>5.3</v>
      </c>
      <c r="F78" s="14" t="s">
        <v>43</v>
      </c>
      <c r="G78" s="15" t="s">
        <v>0</v>
      </c>
      <c r="H78" s="14">
        <v>7100</v>
      </c>
      <c r="L78" s="17">
        <v>3200</v>
      </c>
      <c r="M78" s="16">
        <v>4100</v>
      </c>
      <c r="N78" s="17">
        <v>5500</v>
      </c>
      <c r="S78" s="16">
        <v>11500</v>
      </c>
      <c r="T78" s="17">
        <v>600</v>
      </c>
      <c r="U78" s="16">
        <v>1000</v>
      </c>
    </row>
    <row r="79" spans="2:21" x14ac:dyDescent="0.3">
      <c r="B79" s="14">
        <v>2013</v>
      </c>
      <c r="C79" s="15" t="s">
        <v>41</v>
      </c>
      <c r="D79" s="14" t="s">
        <v>42</v>
      </c>
      <c r="E79" s="15">
        <v>5.3</v>
      </c>
      <c r="F79" s="14" t="s">
        <v>43</v>
      </c>
      <c r="G79" s="15" t="s">
        <v>0</v>
      </c>
      <c r="H79" s="14">
        <v>7100</v>
      </c>
      <c r="L79" s="17">
        <v>3200</v>
      </c>
      <c r="M79" s="16">
        <v>4100</v>
      </c>
      <c r="P79" s="17">
        <v>6000</v>
      </c>
      <c r="S79" s="16">
        <v>14000</v>
      </c>
      <c r="T79" s="17">
        <v>600</v>
      </c>
      <c r="U79" s="16">
        <v>1000</v>
      </c>
    </row>
    <row r="80" spans="2:21" x14ac:dyDescent="0.3">
      <c r="B80" s="14">
        <v>2013</v>
      </c>
      <c r="C80" s="15" t="s">
        <v>41</v>
      </c>
      <c r="D80" s="14" t="s">
        <v>42</v>
      </c>
      <c r="E80" s="15" t="s">
        <v>44</v>
      </c>
      <c r="F80" s="14" t="s">
        <v>43</v>
      </c>
      <c r="G80" s="15" t="s">
        <v>0</v>
      </c>
      <c r="H80" s="14">
        <v>7100</v>
      </c>
      <c r="L80" s="17">
        <v>3200</v>
      </c>
      <c r="M80" s="16">
        <v>4100</v>
      </c>
      <c r="P80" s="17">
        <v>8500</v>
      </c>
      <c r="S80" s="16">
        <v>14000</v>
      </c>
      <c r="T80" s="17">
        <v>600</v>
      </c>
      <c r="U80" s="16">
        <v>1000</v>
      </c>
    </row>
    <row r="81" spans="2:21" x14ac:dyDescent="0.3">
      <c r="B81" s="14">
        <v>2014</v>
      </c>
      <c r="C81" s="15" t="s">
        <v>41</v>
      </c>
      <c r="D81" s="14" t="s">
        <v>42</v>
      </c>
      <c r="E81" s="15">
        <v>5.3</v>
      </c>
      <c r="F81" s="14" t="s">
        <v>43</v>
      </c>
      <c r="G81" s="15" t="s">
        <v>0</v>
      </c>
      <c r="H81" s="14">
        <v>7100</v>
      </c>
      <c r="L81" s="17">
        <v>3200</v>
      </c>
      <c r="M81" s="16">
        <v>4100</v>
      </c>
      <c r="N81" s="17">
        <v>5500</v>
      </c>
      <c r="S81" s="16">
        <v>11000</v>
      </c>
      <c r="T81" s="17">
        <v>600</v>
      </c>
      <c r="U81" s="16">
        <v>1000</v>
      </c>
    </row>
    <row r="82" spans="2:21" x14ac:dyDescent="0.3">
      <c r="B82" s="14">
        <v>2014</v>
      </c>
      <c r="C82" s="15" t="s">
        <v>41</v>
      </c>
      <c r="D82" s="14" t="s">
        <v>42</v>
      </c>
      <c r="E82" s="15">
        <v>5.3</v>
      </c>
      <c r="F82" s="14" t="s">
        <v>43</v>
      </c>
      <c r="G82" s="15" t="s">
        <v>0</v>
      </c>
      <c r="H82" s="14">
        <v>7100</v>
      </c>
      <c r="L82" s="17">
        <v>3200</v>
      </c>
      <c r="M82" s="16">
        <v>4100</v>
      </c>
      <c r="P82" s="17">
        <v>6000</v>
      </c>
      <c r="S82" s="16">
        <v>11500</v>
      </c>
      <c r="T82" s="17">
        <v>600</v>
      </c>
      <c r="U82" s="16">
        <v>1000</v>
      </c>
    </row>
    <row r="83" spans="2:21" x14ac:dyDescent="0.3">
      <c r="B83" s="14">
        <v>2014</v>
      </c>
      <c r="C83" s="15" t="s">
        <v>41</v>
      </c>
      <c r="D83" s="14" t="s">
        <v>42</v>
      </c>
      <c r="E83" s="15" t="s">
        <v>44</v>
      </c>
      <c r="F83" s="14" t="s">
        <v>43</v>
      </c>
      <c r="G83" s="15" t="s">
        <v>0</v>
      </c>
      <c r="H83" s="14">
        <v>7100</v>
      </c>
      <c r="L83" s="17">
        <v>3200</v>
      </c>
      <c r="M83" s="16">
        <v>4100</v>
      </c>
      <c r="P83" s="17">
        <v>8500</v>
      </c>
      <c r="S83" s="16">
        <v>14000</v>
      </c>
      <c r="T83" s="17">
        <v>600</v>
      </c>
      <c r="U83" s="16">
        <v>1000</v>
      </c>
    </row>
    <row r="84" spans="2:21" x14ac:dyDescent="0.3">
      <c r="B84" s="14">
        <v>2008</v>
      </c>
      <c r="C84" s="15" t="s">
        <v>41</v>
      </c>
      <c r="D84" s="14" t="s">
        <v>47</v>
      </c>
      <c r="E84" s="19">
        <v>6</v>
      </c>
      <c r="F84" s="14" t="s">
        <v>43</v>
      </c>
      <c r="G84" s="15" t="s">
        <v>0</v>
      </c>
      <c r="H84" s="14">
        <v>7100</v>
      </c>
      <c r="L84" s="17">
        <v>3400</v>
      </c>
      <c r="M84" s="16">
        <v>4100</v>
      </c>
      <c r="N84" s="17">
        <v>6200</v>
      </c>
      <c r="S84" s="16">
        <v>12000</v>
      </c>
    </row>
    <row r="85" spans="2:21" x14ac:dyDescent="0.3">
      <c r="B85" s="14">
        <v>2009</v>
      </c>
      <c r="C85" s="15" t="s">
        <v>41</v>
      </c>
      <c r="D85" s="14" t="s">
        <v>47</v>
      </c>
      <c r="E85" s="19">
        <v>6</v>
      </c>
      <c r="F85" s="14" t="s">
        <v>43</v>
      </c>
      <c r="G85" s="15" t="s">
        <v>0</v>
      </c>
      <c r="H85" s="14">
        <v>7100</v>
      </c>
      <c r="L85" s="17">
        <v>3400</v>
      </c>
      <c r="M85" s="16">
        <v>4100</v>
      </c>
      <c r="N85" s="17">
        <v>6200</v>
      </c>
      <c r="S85" s="16">
        <v>12000</v>
      </c>
    </row>
    <row r="86" spans="2:21" x14ac:dyDescent="0.3">
      <c r="B86" s="14">
        <v>2010</v>
      </c>
      <c r="C86" s="15" t="s">
        <v>41</v>
      </c>
      <c r="D86" s="14" t="s">
        <v>47</v>
      </c>
      <c r="E86" s="19">
        <v>6</v>
      </c>
      <c r="F86" s="14" t="s">
        <v>43</v>
      </c>
      <c r="G86" s="15" t="s">
        <v>0</v>
      </c>
      <c r="H86" s="14">
        <v>7100</v>
      </c>
      <c r="N86" s="17">
        <v>6200</v>
      </c>
      <c r="S86" s="16">
        <v>12000</v>
      </c>
    </row>
    <row r="87" spans="2:21" x14ac:dyDescent="0.3">
      <c r="B87" s="14">
        <v>2011</v>
      </c>
      <c r="C87" s="15" t="s">
        <v>41</v>
      </c>
      <c r="D87" s="14" t="s">
        <v>47</v>
      </c>
      <c r="E87" s="19">
        <v>6</v>
      </c>
      <c r="F87" s="14" t="s">
        <v>43</v>
      </c>
      <c r="G87" s="15" t="s">
        <v>0</v>
      </c>
      <c r="H87" s="14">
        <v>7100</v>
      </c>
      <c r="N87" s="17">
        <v>6200</v>
      </c>
      <c r="S87" s="16">
        <v>12000</v>
      </c>
    </row>
    <row r="88" spans="2:21" x14ac:dyDescent="0.3">
      <c r="B88" s="14">
        <v>2012</v>
      </c>
      <c r="C88" s="15" t="s">
        <v>41</v>
      </c>
      <c r="D88" s="14" t="s">
        <v>47</v>
      </c>
      <c r="E88" s="19">
        <v>6</v>
      </c>
      <c r="F88" s="14" t="s">
        <v>43</v>
      </c>
      <c r="G88" s="15" t="s">
        <v>0</v>
      </c>
      <c r="H88" s="14">
        <v>7100</v>
      </c>
      <c r="L88" s="17">
        <v>3200</v>
      </c>
      <c r="M88" s="16">
        <v>4100</v>
      </c>
      <c r="N88" s="17">
        <v>6200</v>
      </c>
      <c r="S88" s="16">
        <v>12000</v>
      </c>
    </row>
    <row r="89" spans="2:21" x14ac:dyDescent="0.3">
      <c r="B89" s="14">
        <v>2013</v>
      </c>
      <c r="C89" s="15" t="s">
        <v>41</v>
      </c>
      <c r="D89" s="14" t="s">
        <v>47</v>
      </c>
      <c r="E89" s="19">
        <v>6</v>
      </c>
      <c r="F89" s="14" t="s">
        <v>43</v>
      </c>
      <c r="G89" s="15" t="s">
        <v>0</v>
      </c>
      <c r="H89" s="14">
        <v>7100</v>
      </c>
      <c r="N89" s="17">
        <v>6200</v>
      </c>
      <c r="S89" s="16">
        <v>12000</v>
      </c>
    </row>
    <row r="90" spans="2:21" x14ac:dyDescent="0.3">
      <c r="B90" s="14">
        <v>2007</v>
      </c>
      <c r="C90" s="15" t="s">
        <v>41</v>
      </c>
      <c r="D90" s="14" t="s">
        <v>48</v>
      </c>
      <c r="E90" s="15">
        <v>5.3</v>
      </c>
      <c r="F90" s="14" t="s">
        <v>43</v>
      </c>
      <c r="G90" s="15" t="s">
        <v>0</v>
      </c>
      <c r="H90" s="14">
        <v>6700</v>
      </c>
      <c r="S90" s="16" t="s">
        <v>297</v>
      </c>
      <c r="T90" s="17" t="s">
        <v>297</v>
      </c>
      <c r="U90" s="16" t="s">
        <v>297</v>
      </c>
    </row>
    <row r="91" spans="2:21" x14ac:dyDescent="0.3">
      <c r="B91" s="14">
        <v>2008</v>
      </c>
      <c r="C91" s="15" t="s">
        <v>41</v>
      </c>
      <c r="D91" s="14" t="s">
        <v>48</v>
      </c>
      <c r="E91" s="15">
        <v>5.3</v>
      </c>
      <c r="F91" s="14" t="s">
        <v>43</v>
      </c>
      <c r="G91" s="15" t="s">
        <v>0</v>
      </c>
      <c r="H91" s="14">
        <v>6700</v>
      </c>
      <c r="S91" s="16" t="s">
        <v>297</v>
      </c>
      <c r="T91" s="17" t="s">
        <v>297</v>
      </c>
      <c r="U91" s="16" t="s">
        <v>297</v>
      </c>
    </row>
    <row r="92" spans="2:21" x14ac:dyDescent="0.3">
      <c r="B92" s="14">
        <v>2009</v>
      </c>
      <c r="C92" s="15" t="s">
        <v>41</v>
      </c>
      <c r="D92" s="14" t="s">
        <v>48</v>
      </c>
      <c r="E92" s="15">
        <v>5.3</v>
      </c>
      <c r="F92" s="14" t="s">
        <v>43</v>
      </c>
      <c r="G92" s="15" t="s">
        <v>0</v>
      </c>
      <c r="H92" s="14">
        <v>6700</v>
      </c>
      <c r="S92" s="16" t="s">
        <v>297</v>
      </c>
      <c r="T92" s="17" t="s">
        <v>297</v>
      </c>
      <c r="U92" s="16" t="s">
        <v>297</v>
      </c>
    </row>
    <row r="93" spans="2:21" x14ac:dyDescent="0.3">
      <c r="B93" s="14">
        <v>2010</v>
      </c>
      <c r="C93" s="15" t="s">
        <v>41</v>
      </c>
      <c r="D93" s="14" t="s">
        <v>48</v>
      </c>
      <c r="E93" s="15">
        <v>5.3</v>
      </c>
      <c r="F93" s="14" t="s">
        <v>43</v>
      </c>
      <c r="G93" s="15" t="s">
        <v>0</v>
      </c>
      <c r="H93" s="14">
        <v>6700</v>
      </c>
      <c r="S93" s="16" t="s">
        <v>297</v>
      </c>
      <c r="T93" s="17" t="s">
        <v>297</v>
      </c>
      <c r="U93" s="16" t="s">
        <v>297</v>
      </c>
    </row>
    <row r="94" spans="2:21" x14ac:dyDescent="0.3">
      <c r="B94" s="14">
        <v>2011</v>
      </c>
      <c r="C94" s="15" t="s">
        <v>41</v>
      </c>
      <c r="D94" s="14" t="s">
        <v>48</v>
      </c>
      <c r="E94" s="15">
        <v>5.3</v>
      </c>
      <c r="F94" s="14" t="s">
        <v>43</v>
      </c>
      <c r="G94" s="15" t="s">
        <v>0</v>
      </c>
      <c r="H94" s="14">
        <v>6700</v>
      </c>
      <c r="S94" s="16" t="s">
        <v>297</v>
      </c>
      <c r="T94" s="17" t="s">
        <v>297</v>
      </c>
      <c r="U94" s="16" t="s">
        <v>297</v>
      </c>
    </row>
    <row r="95" spans="2:21" x14ac:dyDescent="0.3">
      <c r="B95" s="14">
        <v>2012</v>
      </c>
      <c r="C95" s="15" t="s">
        <v>41</v>
      </c>
      <c r="D95" s="14" t="s">
        <v>48</v>
      </c>
      <c r="E95" s="15">
        <v>5.3</v>
      </c>
      <c r="F95" s="14" t="s">
        <v>43</v>
      </c>
      <c r="G95" s="15" t="s">
        <v>0</v>
      </c>
      <c r="H95" s="14">
        <v>6700</v>
      </c>
      <c r="I95" s="16">
        <v>1358</v>
      </c>
      <c r="J95" s="17">
        <v>5342</v>
      </c>
      <c r="S95" s="16" t="s">
        <v>297</v>
      </c>
      <c r="T95" s="17" t="s">
        <v>297</v>
      </c>
      <c r="U95" s="16" t="s">
        <v>297</v>
      </c>
    </row>
    <row r="96" spans="2:21" x14ac:dyDescent="0.3">
      <c r="B96" s="14">
        <v>2013</v>
      </c>
      <c r="C96" s="15" t="s">
        <v>41</v>
      </c>
      <c r="D96" s="14" t="s">
        <v>48</v>
      </c>
      <c r="E96" s="15">
        <v>5.3</v>
      </c>
      <c r="F96" s="14" t="s">
        <v>43</v>
      </c>
      <c r="G96" s="15" t="s">
        <v>0</v>
      </c>
      <c r="H96" s="14">
        <v>6700</v>
      </c>
      <c r="I96" s="16">
        <v>1358</v>
      </c>
      <c r="J96" s="17">
        <v>5342</v>
      </c>
      <c r="S96" s="16" t="s">
        <v>297</v>
      </c>
      <c r="T96" s="17" t="s">
        <v>297</v>
      </c>
      <c r="U96" s="16" t="s">
        <v>297</v>
      </c>
    </row>
    <row r="97" spans="2:21" x14ac:dyDescent="0.3">
      <c r="B97" s="14">
        <v>2013</v>
      </c>
      <c r="C97" s="15" t="s">
        <v>41</v>
      </c>
      <c r="D97" s="14" t="s">
        <v>48</v>
      </c>
      <c r="E97" s="15">
        <v>5.3</v>
      </c>
      <c r="F97" s="14" t="s">
        <v>43</v>
      </c>
      <c r="G97" s="15" t="s">
        <v>0</v>
      </c>
      <c r="H97" s="14">
        <v>6800</v>
      </c>
      <c r="L97" s="17">
        <v>3250</v>
      </c>
      <c r="M97" s="16">
        <v>3600</v>
      </c>
    </row>
    <row r="98" spans="2:21" x14ac:dyDescent="0.3">
      <c r="B98" s="14">
        <v>2014</v>
      </c>
      <c r="C98" s="15" t="s">
        <v>41</v>
      </c>
      <c r="D98" s="14" t="s">
        <v>48</v>
      </c>
      <c r="E98" s="15">
        <v>5.3</v>
      </c>
      <c r="F98" s="14" t="s">
        <v>43</v>
      </c>
      <c r="G98" s="15" t="s">
        <v>0</v>
      </c>
      <c r="H98" s="14">
        <v>6700</v>
      </c>
      <c r="I98" s="16">
        <v>1441</v>
      </c>
      <c r="J98" s="17">
        <v>5259</v>
      </c>
      <c r="S98" s="16" t="s">
        <v>297</v>
      </c>
      <c r="T98" s="17" t="s">
        <v>297</v>
      </c>
      <c r="U98" s="16" t="s">
        <v>297</v>
      </c>
    </row>
    <row r="99" spans="2:21" x14ac:dyDescent="0.3">
      <c r="B99" s="14">
        <v>2009</v>
      </c>
      <c r="C99" s="15" t="s">
        <v>41</v>
      </c>
      <c r="D99" s="14" t="s">
        <v>49</v>
      </c>
      <c r="E99" s="15" t="s">
        <v>45</v>
      </c>
      <c r="F99" s="14" t="s">
        <v>43</v>
      </c>
      <c r="G99" s="15" t="s">
        <v>0</v>
      </c>
      <c r="H99" s="14">
        <v>7000</v>
      </c>
      <c r="L99" s="17">
        <v>3200</v>
      </c>
      <c r="M99" s="16">
        <v>3875</v>
      </c>
      <c r="N99" s="17">
        <v>5400</v>
      </c>
      <c r="S99" s="16">
        <v>11000</v>
      </c>
      <c r="T99" s="17">
        <v>600</v>
      </c>
      <c r="U99" s="16">
        <v>1000</v>
      </c>
    </row>
    <row r="100" spans="2:21" x14ac:dyDescent="0.3">
      <c r="B100" s="14">
        <v>2010</v>
      </c>
      <c r="C100" s="15" t="s">
        <v>41</v>
      </c>
      <c r="D100" s="14" t="s">
        <v>49</v>
      </c>
      <c r="E100" s="15" t="s">
        <v>45</v>
      </c>
      <c r="F100" s="14" t="s">
        <v>43</v>
      </c>
      <c r="G100" s="15" t="s">
        <v>0</v>
      </c>
      <c r="H100" s="14">
        <v>7000</v>
      </c>
      <c r="L100" s="17">
        <v>3200</v>
      </c>
      <c r="M100" s="16">
        <v>3875</v>
      </c>
      <c r="N100" s="17">
        <v>5400</v>
      </c>
      <c r="S100" s="16">
        <v>11000</v>
      </c>
      <c r="T100" s="17">
        <v>600</v>
      </c>
      <c r="U100" s="16">
        <v>1000</v>
      </c>
    </row>
    <row r="101" spans="2:21" x14ac:dyDescent="0.3">
      <c r="B101" s="14">
        <v>2007</v>
      </c>
      <c r="C101" s="15" t="s">
        <v>41</v>
      </c>
      <c r="D101" s="14" t="s">
        <v>50</v>
      </c>
      <c r="E101" s="19">
        <v>5.3</v>
      </c>
      <c r="F101" s="14" t="s">
        <v>51</v>
      </c>
      <c r="G101" s="15" t="s">
        <v>5</v>
      </c>
      <c r="H101" s="14">
        <v>7200</v>
      </c>
      <c r="L101" s="17">
        <v>3500</v>
      </c>
      <c r="M101" s="16">
        <v>4200</v>
      </c>
      <c r="Q101" s="16">
        <v>7100</v>
      </c>
      <c r="S101" s="16">
        <v>13000</v>
      </c>
      <c r="T101" s="17">
        <v>600</v>
      </c>
      <c r="U101" s="16">
        <v>1000</v>
      </c>
    </row>
    <row r="102" spans="2:21" x14ac:dyDescent="0.3">
      <c r="B102" s="14">
        <v>2007</v>
      </c>
      <c r="C102" s="15" t="s">
        <v>41</v>
      </c>
      <c r="D102" s="14" t="s">
        <v>50</v>
      </c>
      <c r="E102" s="19">
        <v>5.3</v>
      </c>
      <c r="F102" s="14" t="s">
        <v>51</v>
      </c>
      <c r="G102" s="15" t="s">
        <v>5</v>
      </c>
      <c r="H102" s="14">
        <v>7200</v>
      </c>
      <c r="L102" s="17">
        <v>3500</v>
      </c>
      <c r="M102" s="16">
        <v>4200</v>
      </c>
      <c r="R102" s="17">
        <v>8100</v>
      </c>
      <c r="S102" s="16">
        <v>14000</v>
      </c>
      <c r="T102" s="17">
        <v>600</v>
      </c>
      <c r="U102" s="16">
        <v>1000</v>
      </c>
    </row>
    <row r="103" spans="2:21" x14ac:dyDescent="0.3">
      <c r="B103" s="14">
        <v>2007</v>
      </c>
      <c r="C103" s="15" t="s">
        <v>41</v>
      </c>
      <c r="D103" s="14" t="s">
        <v>50</v>
      </c>
      <c r="E103" s="19">
        <v>6</v>
      </c>
      <c r="F103" s="14" t="s">
        <v>51</v>
      </c>
      <c r="G103" s="15" t="s">
        <v>5</v>
      </c>
      <c r="H103" s="14">
        <v>7200</v>
      </c>
      <c r="L103" s="17">
        <v>3500</v>
      </c>
      <c r="M103" s="16">
        <v>4200</v>
      </c>
      <c r="R103" s="17">
        <v>8100</v>
      </c>
      <c r="S103" s="16">
        <v>14000</v>
      </c>
      <c r="T103" s="17">
        <v>600</v>
      </c>
      <c r="U103" s="16">
        <v>1000</v>
      </c>
    </row>
    <row r="104" spans="2:21" x14ac:dyDescent="0.3">
      <c r="B104" s="14">
        <v>2008</v>
      </c>
      <c r="C104" s="15" t="s">
        <v>41</v>
      </c>
      <c r="D104" s="14" t="s">
        <v>50</v>
      </c>
      <c r="E104" s="15">
        <v>5.3</v>
      </c>
      <c r="F104" s="14" t="s">
        <v>51</v>
      </c>
      <c r="G104" s="15" t="s">
        <v>5</v>
      </c>
      <c r="H104" s="14">
        <v>7200</v>
      </c>
      <c r="L104" s="17">
        <v>3500</v>
      </c>
      <c r="M104" s="16">
        <v>4200</v>
      </c>
      <c r="Q104" s="16">
        <v>7100</v>
      </c>
      <c r="S104" s="16">
        <v>13000</v>
      </c>
      <c r="T104" s="17">
        <v>600</v>
      </c>
      <c r="U104" s="16">
        <v>1000</v>
      </c>
    </row>
    <row r="105" spans="2:21" x14ac:dyDescent="0.3">
      <c r="B105" s="14">
        <v>2008</v>
      </c>
      <c r="C105" s="15" t="s">
        <v>41</v>
      </c>
      <c r="D105" s="14" t="s">
        <v>50</v>
      </c>
      <c r="E105" s="15">
        <v>5.3</v>
      </c>
      <c r="F105" s="14" t="s">
        <v>51</v>
      </c>
      <c r="G105" s="15" t="s">
        <v>5</v>
      </c>
      <c r="H105" s="14">
        <v>7200</v>
      </c>
      <c r="L105" s="17">
        <v>3500</v>
      </c>
      <c r="M105" s="16">
        <v>4200</v>
      </c>
      <c r="R105" s="17">
        <v>8100</v>
      </c>
      <c r="S105" s="16">
        <v>14000</v>
      </c>
      <c r="T105" s="17">
        <v>600</v>
      </c>
      <c r="U105" s="16">
        <v>1000</v>
      </c>
    </row>
    <row r="106" spans="2:21" x14ac:dyDescent="0.3">
      <c r="B106" s="14">
        <v>2008</v>
      </c>
      <c r="C106" s="15" t="s">
        <v>41</v>
      </c>
      <c r="D106" s="14" t="s">
        <v>50</v>
      </c>
      <c r="E106" s="19">
        <v>6</v>
      </c>
      <c r="F106" s="14" t="s">
        <v>51</v>
      </c>
      <c r="G106" s="15" t="s">
        <v>5</v>
      </c>
      <c r="H106" s="14">
        <v>7200</v>
      </c>
      <c r="L106" s="17">
        <v>3500</v>
      </c>
      <c r="M106" s="16">
        <v>4200</v>
      </c>
      <c r="R106" s="17">
        <v>8100</v>
      </c>
      <c r="S106" s="16">
        <v>14000</v>
      </c>
      <c r="T106" s="17">
        <v>600</v>
      </c>
      <c r="U106" s="16">
        <v>1000</v>
      </c>
    </row>
    <row r="107" spans="2:21" x14ac:dyDescent="0.3">
      <c r="B107" s="14">
        <v>2009</v>
      </c>
      <c r="C107" s="15" t="s">
        <v>41</v>
      </c>
      <c r="D107" s="14" t="s">
        <v>50</v>
      </c>
      <c r="E107" s="15">
        <v>5.3</v>
      </c>
      <c r="F107" s="14" t="s">
        <v>51</v>
      </c>
      <c r="G107" s="15" t="s">
        <v>5</v>
      </c>
      <c r="H107" s="14">
        <v>7200</v>
      </c>
      <c r="L107" s="17">
        <v>3500</v>
      </c>
      <c r="M107" s="16">
        <v>4200</v>
      </c>
      <c r="N107" s="17">
        <v>5100</v>
      </c>
      <c r="S107" s="16">
        <v>11000</v>
      </c>
      <c r="T107" s="17">
        <v>600</v>
      </c>
      <c r="U107" s="16">
        <v>1000</v>
      </c>
    </row>
    <row r="108" spans="2:21" x14ac:dyDescent="0.3">
      <c r="B108" s="14">
        <v>2009</v>
      </c>
      <c r="C108" s="15" t="s">
        <v>41</v>
      </c>
      <c r="D108" s="14" t="s">
        <v>50</v>
      </c>
      <c r="E108" s="15">
        <v>5.3</v>
      </c>
      <c r="F108" s="14" t="s">
        <v>51</v>
      </c>
      <c r="G108" s="15" t="s">
        <v>5</v>
      </c>
      <c r="H108" s="14">
        <v>7200</v>
      </c>
      <c r="L108" s="17">
        <v>3500</v>
      </c>
      <c r="M108" s="16">
        <v>4200</v>
      </c>
      <c r="P108" s="17">
        <v>5600</v>
      </c>
      <c r="S108" s="16">
        <v>11500</v>
      </c>
      <c r="T108" s="17">
        <v>600</v>
      </c>
      <c r="U108" s="16">
        <v>1000</v>
      </c>
    </row>
    <row r="109" spans="2:21" x14ac:dyDescent="0.3">
      <c r="B109" s="14">
        <v>2009</v>
      </c>
      <c r="C109" s="15" t="s">
        <v>41</v>
      </c>
      <c r="D109" s="14" t="s">
        <v>50</v>
      </c>
      <c r="E109" s="19">
        <v>6</v>
      </c>
      <c r="F109" s="14" t="s">
        <v>51</v>
      </c>
      <c r="G109" s="15" t="s">
        <v>5</v>
      </c>
      <c r="H109" s="14">
        <v>7200</v>
      </c>
      <c r="L109" s="17">
        <v>3500</v>
      </c>
      <c r="M109" s="16">
        <v>4200</v>
      </c>
      <c r="P109" s="17">
        <v>8100</v>
      </c>
      <c r="S109" s="16">
        <v>14000</v>
      </c>
      <c r="T109" s="17">
        <v>600</v>
      </c>
      <c r="U109" s="16">
        <v>1000</v>
      </c>
    </row>
    <row r="110" spans="2:21" x14ac:dyDescent="0.3">
      <c r="B110" s="14">
        <v>2009</v>
      </c>
      <c r="C110" s="15" t="s">
        <v>41</v>
      </c>
      <c r="D110" s="14" t="s">
        <v>50</v>
      </c>
      <c r="E110" s="15" t="s">
        <v>44</v>
      </c>
      <c r="F110" s="14" t="s">
        <v>51</v>
      </c>
      <c r="G110" s="15" t="s">
        <v>5</v>
      </c>
      <c r="H110" s="14">
        <v>7200</v>
      </c>
      <c r="L110" s="17">
        <v>3500</v>
      </c>
      <c r="M110" s="16">
        <v>4200</v>
      </c>
      <c r="P110" s="17">
        <v>8100</v>
      </c>
      <c r="S110" s="16">
        <v>14000</v>
      </c>
      <c r="T110" s="17">
        <v>600</v>
      </c>
      <c r="U110" s="16">
        <v>1000</v>
      </c>
    </row>
    <row r="111" spans="2:21" x14ac:dyDescent="0.3">
      <c r="B111" s="14">
        <v>2010</v>
      </c>
      <c r="C111" s="15" t="s">
        <v>41</v>
      </c>
      <c r="D111" s="14" t="s">
        <v>50</v>
      </c>
      <c r="E111" s="15">
        <v>5.3</v>
      </c>
      <c r="F111" s="14" t="s">
        <v>51</v>
      </c>
      <c r="G111" s="15" t="s">
        <v>5</v>
      </c>
      <c r="H111" s="14">
        <v>7200</v>
      </c>
      <c r="L111" s="17">
        <v>3500</v>
      </c>
      <c r="M111" s="16">
        <v>4200</v>
      </c>
      <c r="N111" s="17">
        <v>5100</v>
      </c>
      <c r="S111" s="16">
        <v>11000</v>
      </c>
      <c r="T111" s="17">
        <v>600</v>
      </c>
      <c r="U111" s="16">
        <v>1100</v>
      </c>
    </row>
    <row r="112" spans="2:21" x14ac:dyDescent="0.3">
      <c r="B112" s="14">
        <v>2010</v>
      </c>
      <c r="C112" s="15" t="s">
        <v>41</v>
      </c>
      <c r="D112" s="14" t="s">
        <v>50</v>
      </c>
      <c r="E112" s="15">
        <v>5.3</v>
      </c>
      <c r="F112" s="14" t="s">
        <v>51</v>
      </c>
      <c r="G112" s="15" t="s">
        <v>5</v>
      </c>
      <c r="H112" s="14">
        <v>7200</v>
      </c>
      <c r="L112" s="17">
        <v>3500</v>
      </c>
      <c r="M112" s="16">
        <v>4200</v>
      </c>
      <c r="P112" s="17">
        <v>5600</v>
      </c>
      <c r="S112" s="16">
        <v>11500</v>
      </c>
      <c r="T112" s="17">
        <v>600</v>
      </c>
      <c r="U112" s="16">
        <v>1100</v>
      </c>
    </row>
    <row r="113" spans="2:21" x14ac:dyDescent="0.3">
      <c r="B113" s="14">
        <v>2010</v>
      </c>
      <c r="C113" s="15" t="s">
        <v>41</v>
      </c>
      <c r="D113" s="14" t="s">
        <v>50</v>
      </c>
      <c r="E113" s="15">
        <v>6.2</v>
      </c>
      <c r="F113" s="14" t="s">
        <v>51</v>
      </c>
      <c r="G113" s="15" t="s">
        <v>5</v>
      </c>
      <c r="H113" s="14">
        <v>7200</v>
      </c>
      <c r="L113" s="17">
        <v>3500</v>
      </c>
      <c r="M113" s="16">
        <v>4200</v>
      </c>
      <c r="P113" s="17">
        <v>8100</v>
      </c>
      <c r="S113" s="16">
        <v>14000</v>
      </c>
      <c r="T113" s="17">
        <v>600</v>
      </c>
      <c r="U113" s="16">
        <v>1100</v>
      </c>
    </row>
    <row r="114" spans="2:21" x14ac:dyDescent="0.3">
      <c r="B114" s="14">
        <v>2010</v>
      </c>
      <c r="C114" s="15" t="s">
        <v>41</v>
      </c>
      <c r="D114" s="14" t="s">
        <v>50</v>
      </c>
      <c r="E114" s="15" t="s">
        <v>44</v>
      </c>
      <c r="F114" s="14" t="s">
        <v>51</v>
      </c>
      <c r="G114" s="15" t="s">
        <v>5</v>
      </c>
      <c r="H114" s="14">
        <v>7200</v>
      </c>
      <c r="L114" s="17">
        <v>3500</v>
      </c>
      <c r="M114" s="16">
        <v>4200</v>
      </c>
      <c r="P114" s="17">
        <v>8100</v>
      </c>
      <c r="S114" s="16">
        <v>14000</v>
      </c>
      <c r="T114" s="17">
        <v>600</v>
      </c>
      <c r="U114" s="16">
        <v>1100</v>
      </c>
    </row>
    <row r="115" spans="2:21" x14ac:dyDescent="0.3">
      <c r="B115" s="14">
        <v>2011</v>
      </c>
      <c r="C115" s="15" t="s">
        <v>41</v>
      </c>
      <c r="D115" s="14" t="s">
        <v>50</v>
      </c>
      <c r="E115" s="15">
        <v>5.3</v>
      </c>
      <c r="F115" s="14" t="s">
        <v>51</v>
      </c>
      <c r="G115" s="15" t="s">
        <v>5</v>
      </c>
      <c r="H115" s="14">
        <v>7200</v>
      </c>
      <c r="L115" s="17">
        <v>3500</v>
      </c>
      <c r="M115" s="16">
        <v>4200</v>
      </c>
      <c r="N115" s="17">
        <v>5100</v>
      </c>
      <c r="S115" s="16">
        <v>11000</v>
      </c>
      <c r="T115" s="17">
        <v>600</v>
      </c>
      <c r="U115" s="16">
        <v>1100</v>
      </c>
    </row>
    <row r="116" spans="2:21" x14ac:dyDescent="0.3">
      <c r="B116" s="14">
        <v>2011</v>
      </c>
      <c r="C116" s="15" t="s">
        <v>41</v>
      </c>
      <c r="D116" s="14" t="s">
        <v>50</v>
      </c>
      <c r="E116" s="15">
        <v>5.3</v>
      </c>
      <c r="F116" s="14" t="s">
        <v>51</v>
      </c>
      <c r="G116" s="15" t="s">
        <v>5</v>
      </c>
      <c r="H116" s="14">
        <v>7200</v>
      </c>
      <c r="L116" s="17">
        <v>3500</v>
      </c>
      <c r="M116" s="16">
        <v>4200</v>
      </c>
      <c r="P116" s="17">
        <v>5600</v>
      </c>
      <c r="S116" s="16">
        <v>11500</v>
      </c>
      <c r="T116" s="17">
        <v>600</v>
      </c>
      <c r="U116" s="16">
        <v>1100</v>
      </c>
    </row>
    <row r="117" spans="2:21" x14ac:dyDescent="0.3">
      <c r="B117" s="14">
        <v>2011</v>
      </c>
      <c r="C117" s="15" t="s">
        <v>41</v>
      </c>
      <c r="D117" s="14" t="s">
        <v>50</v>
      </c>
      <c r="E117" s="15" t="s">
        <v>44</v>
      </c>
      <c r="F117" s="14" t="s">
        <v>51</v>
      </c>
      <c r="G117" s="15" t="s">
        <v>5</v>
      </c>
      <c r="H117" s="14">
        <v>7200</v>
      </c>
      <c r="L117" s="17">
        <v>3500</v>
      </c>
      <c r="M117" s="16">
        <v>4200</v>
      </c>
      <c r="P117" s="17">
        <v>8100</v>
      </c>
      <c r="S117" s="16">
        <v>14000</v>
      </c>
      <c r="T117" s="17">
        <v>600</v>
      </c>
      <c r="U117" s="16">
        <v>1100</v>
      </c>
    </row>
    <row r="118" spans="2:21" x14ac:dyDescent="0.3">
      <c r="B118" s="14">
        <v>2012</v>
      </c>
      <c r="C118" s="15" t="s">
        <v>41</v>
      </c>
      <c r="D118" s="14" t="s">
        <v>50</v>
      </c>
      <c r="E118" s="15">
        <v>5.3</v>
      </c>
      <c r="F118" s="14" t="s">
        <v>51</v>
      </c>
      <c r="G118" s="15" t="s">
        <v>5</v>
      </c>
      <c r="H118" s="14">
        <v>7200</v>
      </c>
      <c r="L118" s="17">
        <v>3500</v>
      </c>
      <c r="M118" s="16">
        <v>4200</v>
      </c>
      <c r="N118" s="17">
        <v>5100</v>
      </c>
      <c r="S118" s="16">
        <v>11000</v>
      </c>
      <c r="T118" s="17">
        <v>600</v>
      </c>
      <c r="U118" s="16">
        <v>1100</v>
      </c>
    </row>
    <row r="119" spans="2:21" x14ac:dyDescent="0.3">
      <c r="B119" s="14">
        <v>2012</v>
      </c>
      <c r="C119" s="15" t="s">
        <v>41</v>
      </c>
      <c r="D119" s="14" t="s">
        <v>50</v>
      </c>
      <c r="E119" s="15">
        <v>5.3</v>
      </c>
      <c r="F119" s="14" t="s">
        <v>51</v>
      </c>
      <c r="G119" s="15" t="s">
        <v>5</v>
      </c>
      <c r="H119" s="14">
        <v>7200</v>
      </c>
      <c r="L119" s="17">
        <v>3500</v>
      </c>
      <c r="M119" s="16">
        <v>4200</v>
      </c>
      <c r="P119" s="17">
        <v>5600</v>
      </c>
      <c r="S119" s="16">
        <v>11500</v>
      </c>
      <c r="T119" s="17">
        <v>600</v>
      </c>
      <c r="U119" s="16">
        <v>1100</v>
      </c>
    </row>
    <row r="120" spans="2:21" x14ac:dyDescent="0.3">
      <c r="B120" s="14">
        <v>2012</v>
      </c>
      <c r="C120" s="15" t="s">
        <v>41</v>
      </c>
      <c r="D120" s="14" t="s">
        <v>50</v>
      </c>
      <c r="E120" s="15" t="s">
        <v>44</v>
      </c>
      <c r="F120" s="14" t="s">
        <v>51</v>
      </c>
      <c r="G120" s="15" t="s">
        <v>5</v>
      </c>
      <c r="H120" s="14">
        <v>7200</v>
      </c>
      <c r="L120" s="17">
        <v>3500</v>
      </c>
      <c r="M120" s="16">
        <v>4200</v>
      </c>
      <c r="P120" s="17">
        <v>8100</v>
      </c>
      <c r="S120" s="16">
        <v>14000</v>
      </c>
      <c r="T120" s="17">
        <v>600</v>
      </c>
      <c r="U120" s="16">
        <v>1100</v>
      </c>
    </row>
    <row r="121" spans="2:21" x14ac:dyDescent="0.3">
      <c r="B121" s="14">
        <v>2013</v>
      </c>
      <c r="C121" s="15" t="s">
        <v>41</v>
      </c>
      <c r="D121" s="14" t="s">
        <v>50</v>
      </c>
      <c r="E121" s="15">
        <v>5.3</v>
      </c>
      <c r="F121" s="14" t="s">
        <v>51</v>
      </c>
      <c r="G121" s="15" t="s">
        <v>5</v>
      </c>
      <c r="H121" s="14">
        <v>7200</v>
      </c>
      <c r="L121" s="17">
        <v>3500</v>
      </c>
      <c r="M121" s="16">
        <v>4200</v>
      </c>
      <c r="N121" s="17">
        <v>5100</v>
      </c>
      <c r="S121" s="16">
        <v>11500</v>
      </c>
      <c r="T121" s="17">
        <v>600</v>
      </c>
      <c r="U121" s="16">
        <v>1000</v>
      </c>
    </row>
    <row r="122" spans="2:21" x14ac:dyDescent="0.3">
      <c r="B122" s="14">
        <v>2013</v>
      </c>
      <c r="C122" s="15" t="s">
        <v>41</v>
      </c>
      <c r="D122" s="14" t="s">
        <v>50</v>
      </c>
      <c r="E122" s="15">
        <v>5.3</v>
      </c>
      <c r="F122" s="14" t="s">
        <v>51</v>
      </c>
      <c r="G122" s="15" t="s">
        <v>5</v>
      </c>
      <c r="H122" s="14">
        <v>7200</v>
      </c>
      <c r="L122" s="17">
        <v>3500</v>
      </c>
      <c r="M122" s="16">
        <v>4200</v>
      </c>
      <c r="P122" s="17">
        <v>5600</v>
      </c>
      <c r="S122" s="16">
        <v>14000</v>
      </c>
      <c r="T122" s="17">
        <v>600</v>
      </c>
      <c r="U122" s="16">
        <v>1000</v>
      </c>
    </row>
    <row r="123" spans="2:21" x14ac:dyDescent="0.3">
      <c r="B123" s="14">
        <v>2013</v>
      </c>
      <c r="C123" s="15" t="s">
        <v>41</v>
      </c>
      <c r="D123" s="14" t="s">
        <v>50</v>
      </c>
      <c r="E123" s="15" t="s">
        <v>44</v>
      </c>
      <c r="F123" s="14" t="s">
        <v>51</v>
      </c>
      <c r="G123" s="15" t="s">
        <v>5</v>
      </c>
      <c r="H123" s="14">
        <v>7200</v>
      </c>
      <c r="L123" s="17">
        <v>3500</v>
      </c>
      <c r="M123" s="16">
        <v>4200</v>
      </c>
      <c r="P123" s="17">
        <v>8100</v>
      </c>
      <c r="S123" s="16">
        <v>14000</v>
      </c>
      <c r="T123" s="17">
        <v>600</v>
      </c>
      <c r="U123" s="16">
        <v>1000</v>
      </c>
    </row>
    <row r="124" spans="2:21" x14ac:dyDescent="0.3">
      <c r="B124" s="14">
        <v>2014</v>
      </c>
      <c r="C124" s="15" t="s">
        <v>41</v>
      </c>
      <c r="D124" s="14" t="s">
        <v>50</v>
      </c>
      <c r="E124" s="15">
        <v>5.3</v>
      </c>
      <c r="F124" s="14" t="s">
        <v>51</v>
      </c>
      <c r="G124" s="15" t="s">
        <v>5</v>
      </c>
      <c r="H124" s="14">
        <v>7200</v>
      </c>
      <c r="L124" s="17">
        <v>3500</v>
      </c>
      <c r="M124" s="16">
        <v>4200</v>
      </c>
      <c r="N124" s="17">
        <v>5100</v>
      </c>
      <c r="S124" s="16">
        <v>11000</v>
      </c>
      <c r="T124" s="17">
        <v>600</v>
      </c>
      <c r="U124" s="16">
        <v>1000</v>
      </c>
    </row>
    <row r="125" spans="2:21" x14ac:dyDescent="0.3">
      <c r="B125" s="14">
        <v>2014</v>
      </c>
      <c r="C125" s="15" t="s">
        <v>41</v>
      </c>
      <c r="D125" s="14" t="s">
        <v>50</v>
      </c>
      <c r="E125" s="15">
        <v>5.3</v>
      </c>
      <c r="F125" s="14" t="s">
        <v>51</v>
      </c>
      <c r="G125" s="15" t="s">
        <v>5</v>
      </c>
      <c r="H125" s="14">
        <v>7200</v>
      </c>
      <c r="L125" s="17">
        <v>3500</v>
      </c>
      <c r="M125" s="16">
        <v>4200</v>
      </c>
      <c r="P125" s="17">
        <v>5600</v>
      </c>
      <c r="S125" s="16">
        <v>11500</v>
      </c>
      <c r="T125" s="17">
        <v>600</v>
      </c>
      <c r="U125" s="16">
        <v>1000</v>
      </c>
    </row>
    <row r="126" spans="2:21" x14ac:dyDescent="0.3">
      <c r="B126" s="14">
        <v>2014</v>
      </c>
      <c r="C126" s="15" t="s">
        <v>41</v>
      </c>
      <c r="D126" s="14" t="s">
        <v>50</v>
      </c>
      <c r="E126" s="15" t="s">
        <v>44</v>
      </c>
      <c r="F126" s="14" t="s">
        <v>51</v>
      </c>
      <c r="G126" s="15" t="s">
        <v>5</v>
      </c>
      <c r="H126" s="14">
        <v>7200</v>
      </c>
      <c r="L126" s="17">
        <v>3500</v>
      </c>
      <c r="M126" s="16">
        <v>4200</v>
      </c>
      <c r="P126" s="17">
        <v>8100</v>
      </c>
      <c r="S126" s="16">
        <v>14000</v>
      </c>
      <c r="T126" s="17">
        <v>600</v>
      </c>
      <c r="U126" s="16">
        <v>1000</v>
      </c>
    </row>
    <row r="127" spans="2:21" x14ac:dyDescent="0.3">
      <c r="B127" s="14">
        <v>2007</v>
      </c>
      <c r="C127" s="15" t="s">
        <v>41</v>
      </c>
      <c r="D127" s="14" t="s">
        <v>11</v>
      </c>
      <c r="E127" s="15">
        <v>5.3</v>
      </c>
      <c r="F127" s="14" t="s">
        <v>52</v>
      </c>
      <c r="G127" s="15" t="s">
        <v>12</v>
      </c>
      <c r="H127" s="14">
        <v>7000</v>
      </c>
      <c r="L127" s="17">
        <v>3500</v>
      </c>
      <c r="M127" s="16">
        <v>4100</v>
      </c>
      <c r="Q127" s="16">
        <v>7200</v>
      </c>
      <c r="S127" s="16">
        <v>13000</v>
      </c>
      <c r="T127" s="17">
        <v>600</v>
      </c>
      <c r="U127" s="16">
        <v>1000</v>
      </c>
    </row>
    <row r="128" spans="2:21" x14ac:dyDescent="0.3">
      <c r="B128" s="14">
        <v>2007</v>
      </c>
      <c r="C128" s="15" t="s">
        <v>41</v>
      </c>
      <c r="D128" s="14" t="s">
        <v>11</v>
      </c>
      <c r="E128" s="15">
        <v>5.3</v>
      </c>
      <c r="F128" s="14" t="s">
        <v>52</v>
      </c>
      <c r="G128" s="15" t="s">
        <v>12</v>
      </c>
      <c r="H128" s="14">
        <v>7000</v>
      </c>
      <c r="L128" s="17">
        <v>3500</v>
      </c>
      <c r="M128" s="16">
        <v>4100</v>
      </c>
      <c r="R128" s="17">
        <v>8000</v>
      </c>
      <c r="S128" s="16">
        <v>14000</v>
      </c>
      <c r="T128" s="17">
        <v>600</v>
      </c>
      <c r="U128" s="16">
        <v>1000</v>
      </c>
    </row>
    <row r="129" spans="2:21" x14ac:dyDescent="0.3">
      <c r="B129" s="14">
        <v>2007</v>
      </c>
      <c r="C129" s="15" t="s">
        <v>41</v>
      </c>
      <c r="D129" s="14" t="s">
        <v>11</v>
      </c>
      <c r="E129" s="19">
        <v>6</v>
      </c>
      <c r="F129" s="14" t="s">
        <v>52</v>
      </c>
      <c r="G129" s="15" t="s">
        <v>12</v>
      </c>
      <c r="H129" s="14">
        <v>7000</v>
      </c>
      <c r="L129" s="17">
        <v>3500</v>
      </c>
      <c r="M129" s="16">
        <v>4100</v>
      </c>
      <c r="R129" s="17">
        <v>8000</v>
      </c>
      <c r="S129" s="16">
        <v>14000</v>
      </c>
      <c r="T129" s="17">
        <v>600</v>
      </c>
      <c r="U129" s="16">
        <v>1000</v>
      </c>
    </row>
    <row r="130" spans="2:21" x14ac:dyDescent="0.3">
      <c r="B130" s="14">
        <v>2008</v>
      </c>
      <c r="C130" s="15" t="s">
        <v>41</v>
      </c>
      <c r="D130" s="14" t="s">
        <v>11</v>
      </c>
      <c r="E130" s="15">
        <v>5.3</v>
      </c>
      <c r="F130" s="14" t="s">
        <v>52</v>
      </c>
      <c r="G130" s="15" t="s">
        <v>12</v>
      </c>
      <c r="H130" s="14">
        <v>7000</v>
      </c>
      <c r="L130" s="17">
        <v>3500</v>
      </c>
      <c r="M130" s="16">
        <v>4100</v>
      </c>
      <c r="Q130" s="16">
        <v>7200</v>
      </c>
      <c r="S130" s="16">
        <v>13000</v>
      </c>
      <c r="T130" s="17">
        <v>600</v>
      </c>
      <c r="U130" s="16">
        <v>1000</v>
      </c>
    </row>
    <row r="131" spans="2:21" x14ac:dyDescent="0.3">
      <c r="B131" s="14">
        <v>2008</v>
      </c>
      <c r="C131" s="15" t="s">
        <v>41</v>
      </c>
      <c r="D131" s="14" t="s">
        <v>11</v>
      </c>
      <c r="E131" s="15">
        <v>5.3</v>
      </c>
      <c r="F131" s="14" t="s">
        <v>52</v>
      </c>
      <c r="G131" s="15" t="s">
        <v>12</v>
      </c>
      <c r="H131" s="14">
        <v>7000</v>
      </c>
      <c r="L131" s="17">
        <v>3500</v>
      </c>
      <c r="M131" s="16">
        <v>4100</v>
      </c>
      <c r="R131" s="17">
        <v>8200</v>
      </c>
      <c r="S131" s="16">
        <v>14000</v>
      </c>
      <c r="T131" s="17">
        <v>600</v>
      </c>
      <c r="U131" s="16">
        <v>1000</v>
      </c>
    </row>
    <row r="132" spans="2:21" x14ac:dyDescent="0.3">
      <c r="B132" s="14">
        <v>2008</v>
      </c>
      <c r="C132" s="15" t="s">
        <v>41</v>
      </c>
      <c r="D132" s="14" t="s">
        <v>11</v>
      </c>
      <c r="E132" s="19">
        <v>6</v>
      </c>
      <c r="F132" s="14" t="s">
        <v>52</v>
      </c>
      <c r="G132" s="15" t="s">
        <v>12</v>
      </c>
      <c r="H132" s="14">
        <v>7000</v>
      </c>
      <c r="L132" s="17">
        <v>3500</v>
      </c>
      <c r="M132" s="16">
        <v>4100</v>
      </c>
      <c r="R132" s="17">
        <v>8000</v>
      </c>
      <c r="S132" s="16">
        <v>14000</v>
      </c>
      <c r="T132" s="17">
        <v>600</v>
      </c>
      <c r="U132" s="16">
        <v>1000</v>
      </c>
    </row>
    <row r="133" spans="2:21" x14ac:dyDescent="0.3">
      <c r="B133" s="14">
        <v>2009</v>
      </c>
      <c r="C133" s="15" t="s">
        <v>41</v>
      </c>
      <c r="D133" s="14" t="s">
        <v>11</v>
      </c>
      <c r="E133" s="19">
        <v>6</v>
      </c>
      <c r="F133" s="14" t="s">
        <v>52</v>
      </c>
      <c r="G133" s="15" t="s">
        <v>12</v>
      </c>
      <c r="H133" s="14">
        <v>7000</v>
      </c>
      <c r="L133" s="17">
        <v>3500</v>
      </c>
      <c r="M133" s="16">
        <v>4100</v>
      </c>
      <c r="P133" s="17">
        <v>8100</v>
      </c>
      <c r="S133" s="16">
        <v>14000</v>
      </c>
      <c r="T133" s="17">
        <v>600</v>
      </c>
      <c r="U133" s="16">
        <v>1000</v>
      </c>
    </row>
    <row r="134" spans="2:21" x14ac:dyDescent="0.3">
      <c r="B134" s="14">
        <v>2009</v>
      </c>
      <c r="C134" s="15" t="s">
        <v>41</v>
      </c>
      <c r="D134" s="14" t="s">
        <v>11</v>
      </c>
      <c r="E134" s="19" t="s">
        <v>46</v>
      </c>
      <c r="F134" s="14" t="s">
        <v>52</v>
      </c>
      <c r="G134" s="15" t="s">
        <v>12</v>
      </c>
      <c r="H134" s="14">
        <v>7000</v>
      </c>
      <c r="L134" s="17">
        <v>3500</v>
      </c>
      <c r="M134" s="16">
        <v>4100</v>
      </c>
      <c r="N134" s="17">
        <v>5100</v>
      </c>
      <c r="S134" s="16">
        <v>11000</v>
      </c>
      <c r="T134" s="17">
        <v>600</v>
      </c>
      <c r="U134" s="16">
        <v>1000</v>
      </c>
    </row>
    <row r="135" spans="2:21" x14ac:dyDescent="0.3">
      <c r="B135" s="14">
        <v>2009</v>
      </c>
      <c r="C135" s="15" t="s">
        <v>41</v>
      </c>
      <c r="D135" s="14" t="s">
        <v>11</v>
      </c>
      <c r="E135" s="19" t="s">
        <v>46</v>
      </c>
      <c r="F135" s="14" t="s">
        <v>52</v>
      </c>
      <c r="G135" s="15" t="s">
        <v>12</v>
      </c>
      <c r="H135" s="14">
        <v>7000</v>
      </c>
      <c r="L135" s="17">
        <v>3500</v>
      </c>
      <c r="M135" s="16">
        <v>4100</v>
      </c>
      <c r="P135" s="17">
        <v>5600</v>
      </c>
      <c r="S135" s="16">
        <v>11500</v>
      </c>
      <c r="T135" s="17">
        <v>600</v>
      </c>
      <c r="U135" s="16">
        <v>1000</v>
      </c>
    </row>
    <row r="136" spans="2:21" x14ac:dyDescent="0.3">
      <c r="B136" s="14">
        <v>2009</v>
      </c>
      <c r="C136" s="15" t="s">
        <v>41</v>
      </c>
      <c r="D136" s="14" t="s">
        <v>11</v>
      </c>
      <c r="E136" s="19" t="s">
        <v>53</v>
      </c>
      <c r="F136" s="14" t="s">
        <v>52</v>
      </c>
      <c r="G136" s="15" t="s">
        <v>12</v>
      </c>
      <c r="H136" s="14">
        <v>7000</v>
      </c>
      <c r="L136" s="17">
        <v>3500</v>
      </c>
      <c r="M136" s="16">
        <v>4100</v>
      </c>
      <c r="P136" s="17">
        <v>8100</v>
      </c>
      <c r="S136" s="16">
        <v>14000</v>
      </c>
      <c r="T136" s="17">
        <v>600</v>
      </c>
      <c r="U136" s="16">
        <v>1000</v>
      </c>
    </row>
    <row r="137" spans="2:21" x14ac:dyDescent="0.3">
      <c r="B137" s="14">
        <v>2009</v>
      </c>
      <c r="C137" s="15" t="s">
        <v>41</v>
      </c>
      <c r="D137" s="14" t="s">
        <v>11</v>
      </c>
      <c r="E137" s="19" t="s">
        <v>54</v>
      </c>
      <c r="F137" s="14" t="s">
        <v>52</v>
      </c>
      <c r="G137" s="15" t="s">
        <v>12</v>
      </c>
      <c r="H137" s="14">
        <v>7000</v>
      </c>
      <c r="L137" s="17">
        <v>3500</v>
      </c>
      <c r="M137" s="16">
        <v>4100</v>
      </c>
      <c r="N137" s="17">
        <v>5000</v>
      </c>
      <c r="S137" s="16">
        <v>11000</v>
      </c>
      <c r="T137" s="17">
        <v>600</v>
      </c>
      <c r="U137" s="16">
        <v>1000</v>
      </c>
    </row>
    <row r="138" spans="2:21" x14ac:dyDescent="0.3">
      <c r="B138" s="14">
        <v>2009</v>
      </c>
      <c r="C138" s="15" t="s">
        <v>41</v>
      </c>
      <c r="D138" s="14" t="s">
        <v>11</v>
      </c>
      <c r="E138" s="19" t="s">
        <v>54</v>
      </c>
      <c r="F138" s="14" t="s">
        <v>52</v>
      </c>
      <c r="G138" s="15" t="s">
        <v>12</v>
      </c>
      <c r="H138" s="14">
        <v>7000</v>
      </c>
      <c r="L138" s="17">
        <v>3500</v>
      </c>
      <c r="M138" s="16">
        <v>4100</v>
      </c>
      <c r="P138" s="17">
        <v>5500</v>
      </c>
      <c r="S138" s="16">
        <v>11500</v>
      </c>
      <c r="T138" s="17">
        <v>600</v>
      </c>
      <c r="U138" s="16">
        <v>1000</v>
      </c>
    </row>
    <row r="139" spans="2:21" x14ac:dyDescent="0.3">
      <c r="B139" s="14">
        <v>2009</v>
      </c>
      <c r="C139" s="15" t="s">
        <v>41</v>
      </c>
      <c r="D139" s="14" t="s">
        <v>11</v>
      </c>
      <c r="E139" s="19" t="s">
        <v>55</v>
      </c>
      <c r="F139" s="14" t="s">
        <v>52</v>
      </c>
      <c r="G139" s="15" t="s">
        <v>12</v>
      </c>
      <c r="H139" s="14">
        <v>7000</v>
      </c>
      <c r="L139" s="17">
        <v>3500</v>
      </c>
      <c r="M139" s="16">
        <v>4100</v>
      </c>
      <c r="P139" s="17">
        <v>8000</v>
      </c>
      <c r="S139" s="16">
        <v>14000</v>
      </c>
      <c r="T139" s="17">
        <v>600</v>
      </c>
      <c r="U139" s="16">
        <v>1000</v>
      </c>
    </row>
    <row r="140" spans="2:21" x14ac:dyDescent="0.3">
      <c r="B140" s="14">
        <v>2010</v>
      </c>
      <c r="C140" s="15" t="s">
        <v>41</v>
      </c>
      <c r="D140" s="14" t="s">
        <v>11</v>
      </c>
      <c r="E140" s="15">
        <v>5.3</v>
      </c>
      <c r="F140" s="14" t="s">
        <v>52</v>
      </c>
      <c r="G140" s="15" t="s">
        <v>12</v>
      </c>
      <c r="H140" s="14">
        <v>7000</v>
      </c>
      <c r="L140" s="17">
        <v>3500</v>
      </c>
      <c r="M140" s="16">
        <v>4100</v>
      </c>
      <c r="N140" s="17">
        <v>5100</v>
      </c>
      <c r="S140" s="16">
        <v>11000</v>
      </c>
      <c r="T140" s="17">
        <v>600</v>
      </c>
      <c r="U140" s="16">
        <v>1100</v>
      </c>
    </row>
    <row r="141" spans="2:21" x14ac:dyDescent="0.3">
      <c r="B141" s="14">
        <v>2010</v>
      </c>
      <c r="C141" s="15" t="s">
        <v>41</v>
      </c>
      <c r="D141" s="14" t="s">
        <v>11</v>
      </c>
      <c r="E141" s="15">
        <v>5.3</v>
      </c>
      <c r="F141" s="14" t="s">
        <v>52</v>
      </c>
      <c r="G141" s="15" t="s">
        <v>12</v>
      </c>
      <c r="H141" s="14">
        <v>7000</v>
      </c>
      <c r="L141" s="17">
        <v>3500</v>
      </c>
      <c r="M141" s="16">
        <v>4100</v>
      </c>
      <c r="P141" s="17">
        <v>5600</v>
      </c>
      <c r="S141" s="16">
        <v>11500</v>
      </c>
      <c r="T141" s="17">
        <v>600</v>
      </c>
      <c r="U141" s="16">
        <v>1100</v>
      </c>
    </row>
    <row r="142" spans="2:21" x14ac:dyDescent="0.3">
      <c r="B142" s="14">
        <v>2010</v>
      </c>
      <c r="C142" s="15" t="s">
        <v>41</v>
      </c>
      <c r="D142" s="14" t="s">
        <v>11</v>
      </c>
      <c r="E142" s="15">
        <v>6.2</v>
      </c>
      <c r="F142" s="14" t="s">
        <v>52</v>
      </c>
      <c r="G142" s="15" t="s">
        <v>12</v>
      </c>
      <c r="H142" s="14">
        <v>7000</v>
      </c>
      <c r="L142" s="17">
        <v>3500</v>
      </c>
      <c r="M142" s="16">
        <v>4100</v>
      </c>
      <c r="P142" s="17">
        <v>8100</v>
      </c>
      <c r="S142" s="16">
        <v>14000</v>
      </c>
      <c r="T142" s="17">
        <v>600</v>
      </c>
      <c r="U142" s="16">
        <v>1100</v>
      </c>
    </row>
    <row r="143" spans="2:21" x14ac:dyDescent="0.3">
      <c r="B143" s="14">
        <v>2010</v>
      </c>
      <c r="C143" s="15" t="s">
        <v>41</v>
      </c>
      <c r="D143" s="14" t="s">
        <v>11</v>
      </c>
      <c r="E143" s="15" t="s">
        <v>44</v>
      </c>
      <c r="F143" s="14" t="s">
        <v>52</v>
      </c>
      <c r="G143" s="15" t="s">
        <v>12</v>
      </c>
      <c r="H143" s="14">
        <v>7000</v>
      </c>
      <c r="L143" s="17">
        <v>3500</v>
      </c>
      <c r="M143" s="16">
        <v>4100</v>
      </c>
      <c r="P143" s="17">
        <v>8100</v>
      </c>
      <c r="S143" s="16">
        <v>14000</v>
      </c>
      <c r="T143" s="17">
        <v>600</v>
      </c>
      <c r="U143" s="16">
        <v>1100</v>
      </c>
    </row>
    <row r="144" spans="2:21" x14ac:dyDescent="0.3">
      <c r="B144" s="14">
        <v>2011</v>
      </c>
      <c r="C144" s="15" t="s">
        <v>41</v>
      </c>
      <c r="D144" s="14" t="s">
        <v>11</v>
      </c>
      <c r="E144" s="15">
        <v>5.3</v>
      </c>
      <c r="F144" s="14" t="s">
        <v>52</v>
      </c>
      <c r="G144" s="15" t="s">
        <v>12</v>
      </c>
      <c r="H144" s="14">
        <v>7000</v>
      </c>
      <c r="L144" s="17">
        <v>3500</v>
      </c>
      <c r="M144" s="16">
        <v>4100</v>
      </c>
      <c r="N144" s="17">
        <v>5100</v>
      </c>
      <c r="S144" s="16">
        <v>11000</v>
      </c>
      <c r="T144" s="17">
        <v>600</v>
      </c>
      <c r="U144" s="16">
        <v>1100</v>
      </c>
    </row>
    <row r="145" spans="2:21" x14ac:dyDescent="0.3">
      <c r="B145" s="14">
        <v>2011</v>
      </c>
      <c r="C145" s="15" t="s">
        <v>41</v>
      </c>
      <c r="D145" s="14" t="s">
        <v>11</v>
      </c>
      <c r="E145" s="15">
        <v>5.3</v>
      </c>
      <c r="F145" s="14" t="s">
        <v>52</v>
      </c>
      <c r="G145" s="15" t="s">
        <v>12</v>
      </c>
      <c r="H145" s="14">
        <v>7000</v>
      </c>
      <c r="L145" s="17">
        <v>3500</v>
      </c>
      <c r="M145" s="16">
        <v>4100</v>
      </c>
      <c r="P145" s="17">
        <v>5600</v>
      </c>
      <c r="S145" s="16">
        <v>11500</v>
      </c>
      <c r="T145" s="17">
        <v>600</v>
      </c>
      <c r="U145" s="16">
        <v>1100</v>
      </c>
    </row>
    <row r="146" spans="2:21" x14ac:dyDescent="0.3">
      <c r="B146" s="14">
        <v>2011</v>
      </c>
      <c r="C146" s="15" t="s">
        <v>41</v>
      </c>
      <c r="D146" s="14" t="s">
        <v>11</v>
      </c>
      <c r="E146" s="15" t="s">
        <v>44</v>
      </c>
      <c r="F146" s="14" t="s">
        <v>52</v>
      </c>
      <c r="G146" s="15" t="s">
        <v>12</v>
      </c>
      <c r="H146" s="14">
        <v>7000</v>
      </c>
      <c r="L146" s="17">
        <v>3500</v>
      </c>
      <c r="M146" s="16">
        <v>4100</v>
      </c>
      <c r="P146" s="17">
        <v>8100</v>
      </c>
      <c r="S146" s="16">
        <v>14000</v>
      </c>
      <c r="T146" s="17">
        <v>600</v>
      </c>
      <c r="U146" s="16">
        <v>1100</v>
      </c>
    </row>
    <row r="147" spans="2:21" x14ac:dyDescent="0.3">
      <c r="B147" s="14">
        <v>2012</v>
      </c>
      <c r="C147" s="15" t="s">
        <v>41</v>
      </c>
      <c r="D147" s="14" t="s">
        <v>11</v>
      </c>
      <c r="E147" s="15">
        <v>5.3</v>
      </c>
      <c r="F147" s="14" t="s">
        <v>52</v>
      </c>
      <c r="G147" s="15" t="s">
        <v>12</v>
      </c>
      <c r="H147" s="14">
        <v>7000</v>
      </c>
      <c r="L147" s="17">
        <v>3500</v>
      </c>
      <c r="M147" s="16">
        <v>4100</v>
      </c>
      <c r="N147" s="17">
        <v>5100</v>
      </c>
      <c r="S147" s="16">
        <v>11000</v>
      </c>
      <c r="T147" s="17">
        <v>600</v>
      </c>
      <c r="U147" s="16">
        <v>1100</v>
      </c>
    </row>
    <row r="148" spans="2:21" x14ac:dyDescent="0.3">
      <c r="B148" s="14">
        <v>2012</v>
      </c>
      <c r="C148" s="15" t="s">
        <v>41</v>
      </c>
      <c r="D148" s="14" t="s">
        <v>11</v>
      </c>
      <c r="E148" s="15">
        <v>5.3</v>
      </c>
      <c r="F148" s="14" t="s">
        <v>52</v>
      </c>
      <c r="G148" s="15" t="s">
        <v>12</v>
      </c>
      <c r="H148" s="14">
        <v>7000</v>
      </c>
      <c r="L148" s="17">
        <v>3500</v>
      </c>
      <c r="M148" s="16">
        <v>4100</v>
      </c>
      <c r="P148" s="17">
        <v>5600</v>
      </c>
      <c r="S148" s="16">
        <v>11500</v>
      </c>
      <c r="T148" s="17">
        <v>600</v>
      </c>
      <c r="U148" s="16">
        <v>1100</v>
      </c>
    </row>
    <row r="149" spans="2:21" x14ac:dyDescent="0.3">
      <c r="B149" s="14">
        <v>2012</v>
      </c>
      <c r="C149" s="15" t="s">
        <v>41</v>
      </c>
      <c r="D149" s="14" t="s">
        <v>11</v>
      </c>
      <c r="E149" s="15" t="s">
        <v>44</v>
      </c>
      <c r="F149" s="14" t="s">
        <v>52</v>
      </c>
      <c r="G149" s="15" t="s">
        <v>12</v>
      </c>
      <c r="H149" s="14">
        <v>7000</v>
      </c>
      <c r="L149" s="17">
        <v>3500</v>
      </c>
      <c r="M149" s="16">
        <v>4100</v>
      </c>
      <c r="P149" s="17">
        <v>8100</v>
      </c>
      <c r="S149" s="16">
        <v>14000</v>
      </c>
      <c r="T149" s="17">
        <v>600</v>
      </c>
      <c r="U149" s="16">
        <v>1100</v>
      </c>
    </row>
    <row r="150" spans="2:21" x14ac:dyDescent="0.3">
      <c r="B150" s="14">
        <v>2013</v>
      </c>
      <c r="C150" s="15" t="s">
        <v>41</v>
      </c>
      <c r="D150" s="14" t="s">
        <v>11</v>
      </c>
      <c r="E150" s="15">
        <v>5.3</v>
      </c>
      <c r="F150" s="14" t="s">
        <v>52</v>
      </c>
      <c r="G150" s="15" t="s">
        <v>12</v>
      </c>
      <c r="H150" s="14">
        <v>7000</v>
      </c>
      <c r="L150" s="17">
        <v>3500</v>
      </c>
      <c r="M150" s="16">
        <v>4100</v>
      </c>
      <c r="N150" s="17">
        <v>5100</v>
      </c>
      <c r="S150" s="16">
        <v>11000</v>
      </c>
      <c r="T150" s="17">
        <v>600</v>
      </c>
      <c r="U150" s="16">
        <v>1000</v>
      </c>
    </row>
    <row r="151" spans="2:21" x14ac:dyDescent="0.3">
      <c r="B151" s="14">
        <v>2013</v>
      </c>
      <c r="C151" s="15" t="s">
        <v>41</v>
      </c>
      <c r="D151" s="14" t="s">
        <v>11</v>
      </c>
      <c r="E151" s="15">
        <v>5.3</v>
      </c>
      <c r="F151" s="14" t="s">
        <v>52</v>
      </c>
      <c r="G151" s="15" t="s">
        <v>12</v>
      </c>
      <c r="H151" s="14">
        <v>7000</v>
      </c>
      <c r="L151" s="17">
        <v>3500</v>
      </c>
      <c r="M151" s="16">
        <v>4100</v>
      </c>
      <c r="P151" s="17">
        <v>5600</v>
      </c>
      <c r="S151" s="16">
        <v>11500</v>
      </c>
      <c r="T151" s="17">
        <v>600</v>
      </c>
      <c r="U151" s="16">
        <v>1000</v>
      </c>
    </row>
    <row r="152" spans="2:21" x14ac:dyDescent="0.3">
      <c r="B152" s="14">
        <v>2013</v>
      </c>
      <c r="C152" s="15" t="s">
        <v>41</v>
      </c>
      <c r="D152" s="14" t="s">
        <v>11</v>
      </c>
      <c r="E152" s="15" t="s">
        <v>44</v>
      </c>
      <c r="F152" s="14" t="s">
        <v>52</v>
      </c>
      <c r="G152" s="15" t="s">
        <v>12</v>
      </c>
      <c r="H152" s="14">
        <v>7000</v>
      </c>
      <c r="L152" s="17">
        <v>3500</v>
      </c>
      <c r="M152" s="16">
        <v>4100</v>
      </c>
      <c r="P152" s="17">
        <v>8100</v>
      </c>
      <c r="S152" s="16">
        <v>14000</v>
      </c>
      <c r="T152" s="17">
        <v>600</v>
      </c>
      <c r="U152" s="16">
        <v>1000</v>
      </c>
    </row>
    <row r="153" spans="2:21" x14ac:dyDescent="0.3">
      <c r="B153" s="14">
        <v>2007</v>
      </c>
      <c r="C153" s="15" t="s">
        <v>41</v>
      </c>
      <c r="D153" s="14" t="s">
        <v>50</v>
      </c>
      <c r="E153" s="19">
        <v>6</v>
      </c>
      <c r="F153" s="14" t="s">
        <v>51</v>
      </c>
      <c r="G153" s="15" t="s">
        <v>29</v>
      </c>
      <c r="H153" s="14">
        <v>8600</v>
      </c>
      <c r="L153" s="17">
        <v>3800</v>
      </c>
      <c r="M153" s="16">
        <v>5500</v>
      </c>
      <c r="Q153" s="16">
        <v>7700</v>
      </c>
      <c r="S153" s="16">
        <v>14000</v>
      </c>
      <c r="T153" s="17">
        <v>1000</v>
      </c>
      <c r="U153" s="16">
        <v>1500</v>
      </c>
    </row>
    <row r="154" spans="2:21" x14ac:dyDescent="0.3">
      <c r="B154" s="14">
        <v>2007</v>
      </c>
      <c r="C154" s="15" t="s">
        <v>41</v>
      </c>
      <c r="D154" s="14" t="s">
        <v>50</v>
      </c>
      <c r="E154" s="19">
        <v>6</v>
      </c>
      <c r="F154" s="14" t="s">
        <v>51</v>
      </c>
      <c r="G154" s="15" t="s">
        <v>29</v>
      </c>
      <c r="H154" s="14">
        <v>8600</v>
      </c>
      <c r="L154" s="17">
        <v>3800</v>
      </c>
      <c r="M154" s="16">
        <v>5500</v>
      </c>
      <c r="R154" s="17">
        <v>9700</v>
      </c>
      <c r="S154" s="16">
        <v>16000</v>
      </c>
      <c r="T154" s="17">
        <v>1000</v>
      </c>
      <c r="U154" s="16">
        <v>1500</v>
      </c>
    </row>
    <row r="155" spans="2:21" x14ac:dyDescent="0.3">
      <c r="B155" s="14">
        <v>2008</v>
      </c>
      <c r="C155" s="15" t="s">
        <v>41</v>
      </c>
      <c r="D155" s="14" t="s">
        <v>50</v>
      </c>
      <c r="E155" s="19">
        <v>6</v>
      </c>
      <c r="F155" s="14" t="s">
        <v>51</v>
      </c>
      <c r="G155" s="15" t="s">
        <v>29</v>
      </c>
      <c r="H155" s="14">
        <v>8600</v>
      </c>
      <c r="L155" s="17">
        <v>3800</v>
      </c>
      <c r="M155" s="16">
        <v>5500</v>
      </c>
      <c r="Q155" s="16">
        <v>9700</v>
      </c>
      <c r="S155" s="16">
        <v>14000</v>
      </c>
      <c r="T155" s="17">
        <v>1000</v>
      </c>
      <c r="U155" s="16">
        <v>1500</v>
      </c>
    </row>
    <row r="156" spans="2:21" x14ac:dyDescent="0.3">
      <c r="B156" s="14">
        <v>2009</v>
      </c>
      <c r="C156" s="15" t="s">
        <v>41</v>
      </c>
      <c r="D156" s="14" t="s">
        <v>50</v>
      </c>
      <c r="E156" s="19">
        <v>6</v>
      </c>
      <c r="F156" s="14" t="s">
        <v>51</v>
      </c>
      <c r="G156" s="15" t="s">
        <v>29</v>
      </c>
      <c r="H156" s="14">
        <v>8600</v>
      </c>
      <c r="L156" s="17">
        <v>3800</v>
      </c>
      <c r="M156" s="16">
        <v>5500</v>
      </c>
      <c r="Q156" s="16">
        <v>9600</v>
      </c>
      <c r="S156" s="16">
        <v>16000</v>
      </c>
      <c r="T156" s="17">
        <v>1000</v>
      </c>
      <c r="U156" s="16">
        <v>1500</v>
      </c>
    </row>
    <row r="157" spans="2:21" x14ac:dyDescent="0.3">
      <c r="B157" s="14">
        <v>2010</v>
      </c>
      <c r="C157" s="15" t="s">
        <v>41</v>
      </c>
      <c r="D157" s="14" t="s">
        <v>50</v>
      </c>
      <c r="E157" s="19">
        <v>6</v>
      </c>
      <c r="F157" s="14" t="s">
        <v>51</v>
      </c>
      <c r="G157" s="15" t="s">
        <v>29</v>
      </c>
      <c r="H157" s="14">
        <v>8600</v>
      </c>
      <c r="L157" s="17">
        <v>3800</v>
      </c>
      <c r="M157" s="16">
        <v>5500</v>
      </c>
      <c r="Q157" s="16">
        <v>9600</v>
      </c>
      <c r="S157" s="16">
        <v>16000</v>
      </c>
      <c r="T157" s="17">
        <v>1000</v>
      </c>
      <c r="U157" s="16">
        <v>1500</v>
      </c>
    </row>
    <row r="158" spans="2:21" x14ac:dyDescent="0.3">
      <c r="B158" s="14">
        <v>2011</v>
      </c>
      <c r="C158" s="15" t="s">
        <v>41</v>
      </c>
      <c r="D158" s="14" t="s">
        <v>50</v>
      </c>
      <c r="E158" s="19">
        <v>6</v>
      </c>
      <c r="F158" s="14" t="s">
        <v>51</v>
      </c>
      <c r="G158" s="15" t="s">
        <v>29</v>
      </c>
      <c r="H158" s="14">
        <v>8600</v>
      </c>
      <c r="L158" s="17">
        <v>3800</v>
      </c>
      <c r="M158" s="16">
        <v>5500</v>
      </c>
      <c r="Q158" s="16">
        <v>9600</v>
      </c>
      <c r="S158" s="16">
        <v>16000</v>
      </c>
      <c r="T158" s="17">
        <v>1000</v>
      </c>
      <c r="U158" s="16">
        <v>1500</v>
      </c>
    </row>
    <row r="159" spans="2:21" x14ac:dyDescent="0.3">
      <c r="B159" s="14">
        <v>2012</v>
      </c>
      <c r="C159" s="15" t="s">
        <v>41</v>
      </c>
      <c r="D159" s="14" t="s">
        <v>50</v>
      </c>
      <c r="E159" s="19">
        <v>6</v>
      </c>
      <c r="F159" s="14" t="s">
        <v>51</v>
      </c>
      <c r="G159" s="15" t="s">
        <v>29</v>
      </c>
      <c r="H159" s="14">
        <v>8600</v>
      </c>
      <c r="L159" s="17">
        <v>3800</v>
      </c>
      <c r="M159" s="16">
        <v>5500</v>
      </c>
      <c r="Q159" s="16">
        <v>9600</v>
      </c>
      <c r="S159" s="16">
        <v>16000</v>
      </c>
      <c r="T159" s="17">
        <v>1000</v>
      </c>
      <c r="U159" s="16">
        <v>1500</v>
      </c>
    </row>
    <row r="160" spans="2:21" x14ac:dyDescent="0.3">
      <c r="B160" s="14">
        <v>2013</v>
      </c>
      <c r="C160" s="15" t="s">
        <v>41</v>
      </c>
      <c r="D160" s="14" t="s">
        <v>50</v>
      </c>
      <c r="E160" s="19">
        <v>6</v>
      </c>
      <c r="F160" s="14" t="s">
        <v>51</v>
      </c>
      <c r="G160" s="15" t="s">
        <v>29</v>
      </c>
      <c r="H160" s="14">
        <v>8600</v>
      </c>
      <c r="L160" s="17">
        <v>3800</v>
      </c>
      <c r="M160" s="16">
        <v>5500</v>
      </c>
      <c r="Q160" s="16">
        <v>9600</v>
      </c>
      <c r="S160" s="16">
        <v>16000</v>
      </c>
      <c r="T160" s="17">
        <v>600</v>
      </c>
      <c r="U160" s="16">
        <v>1000</v>
      </c>
    </row>
    <row r="161" spans="2:21" x14ac:dyDescent="0.3">
      <c r="B161" s="14">
        <v>2007</v>
      </c>
      <c r="C161" s="15" t="s">
        <v>41</v>
      </c>
      <c r="D161" s="14" t="s">
        <v>42</v>
      </c>
      <c r="E161" s="19">
        <v>5.3</v>
      </c>
      <c r="F161" s="14" t="s">
        <v>43</v>
      </c>
      <c r="G161" s="15" t="s">
        <v>1</v>
      </c>
      <c r="H161" s="14">
        <v>7300</v>
      </c>
      <c r="L161" s="17">
        <v>3600</v>
      </c>
      <c r="M161" s="16">
        <v>4100</v>
      </c>
      <c r="Q161" s="16">
        <v>6700</v>
      </c>
      <c r="S161" s="16">
        <v>13000</v>
      </c>
      <c r="T161" s="17">
        <v>600</v>
      </c>
      <c r="U161" s="16">
        <v>1000</v>
      </c>
    </row>
    <row r="162" spans="2:21" x14ac:dyDescent="0.3">
      <c r="B162" s="14">
        <v>2007</v>
      </c>
      <c r="C162" s="15" t="s">
        <v>41</v>
      </c>
      <c r="D162" s="14" t="s">
        <v>42</v>
      </c>
      <c r="E162" s="19">
        <v>5.3</v>
      </c>
      <c r="F162" s="14" t="s">
        <v>43</v>
      </c>
      <c r="G162" s="15" t="s">
        <v>1</v>
      </c>
      <c r="H162" s="14">
        <v>7300</v>
      </c>
      <c r="L162" s="17">
        <v>3600</v>
      </c>
      <c r="M162" s="16">
        <v>4100</v>
      </c>
      <c r="R162" s="17">
        <v>7700</v>
      </c>
      <c r="S162" s="16">
        <v>14000</v>
      </c>
      <c r="T162" s="17">
        <v>600</v>
      </c>
      <c r="U162" s="16">
        <v>1000</v>
      </c>
    </row>
    <row r="163" spans="2:21" x14ac:dyDescent="0.3">
      <c r="B163" s="14">
        <v>2008</v>
      </c>
      <c r="C163" s="15" t="s">
        <v>41</v>
      </c>
      <c r="D163" s="14" t="s">
        <v>42</v>
      </c>
      <c r="E163" s="15">
        <v>5.3</v>
      </c>
      <c r="F163" s="14" t="s">
        <v>43</v>
      </c>
      <c r="G163" s="15" t="s">
        <v>1</v>
      </c>
      <c r="H163" s="14">
        <v>7300</v>
      </c>
      <c r="L163" s="17">
        <v>3600</v>
      </c>
      <c r="M163" s="16">
        <v>4100</v>
      </c>
      <c r="Q163" s="16">
        <v>7200</v>
      </c>
      <c r="S163" s="16">
        <v>13000</v>
      </c>
      <c r="T163" s="17">
        <v>600</v>
      </c>
      <c r="U163" s="16">
        <v>1000</v>
      </c>
    </row>
    <row r="164" spans="2:21" x14ac:dyDescent="0.3">
      <c r="B164" s="14">
        <v>2008</v>
      </c>
      <c r="C164" s="15" t="s">
        <v>41</v>
      </c>
      <c r="D164" s="14" t="s">
        <v>42</v>
      </c>
      <c r="E164" s="15">
        <v>5.3</v>
      </c>
      <c r="F164" s="14" t="s">
        <v>43</v>
      </c>
      <c r="G164" s="15" t="s">
        <v>1</v>
      </c>
      <c r="H164" s="14">
        <v>7300</v>
      </c>
      <c r="L164" s="17">
        <v>3600</v>
      </c>
      <c r="M164" s="16">
        <v>4100</v>
      </c>
      <c r="R164" s="17">
        <v>8200</v>
      </c>
      <c r="S164" s="16">
        <v>14000</v>
      </c>
      <c r="T164" s="17">
        <v>600</v>
      </c>
      <c r="U164" s="16">
        <v>1000</v>
      </c>
    </row>
    <row r="165" spans="2:21" x14ac:dyDescent="0.3">
      <c r="B165" s="14">
        <v>2009</v>
      </c>
      <c r="C165" s="15" t="s">
        <v>41</v>
      </c>
      <c r="D165" s="14" t="s">
        <v>42</v>
      </c>
      <c r="E165" s="15">
        <v>5.3</v>
      </c>
      <c r="F165" s="14" t="s">
        <v>43</v>
      </c>
      <c r="G165" s="15" t="s">
        <v>1</v>
      </c>
      <c r="H165" s="14">
        <v>7300</v>
      </c>
      <c r="L165" s="17">
        <v>3600</v>
      </c>
      <c r="M165" s="16">
        <v>4100</v>
      </c>
      <c r="P165" s="17">
        <v>5700</v>
      </c>
      <c r="S165" s="16">
        <v>11500</v>
      </c>
      <c r="T165" s="17">
        <v>600</v>
      </c>
      <c r="U165" s="16">
        <v>1000</v>
      </c>
    </row>
    <row r="166" spans="2:21" x14ac:dyDescent="0.3">
      <c r="B166" s="14">
        <v>2009</v>
      </c>
      <c r="C166" s="15" t="s">
        <v>41</v>
      </c>
      <c r="D166" s="14" t="s">
        <v>42</v>
      </c>
      <c r="E166" s="15">
        <v>6.2</v>
      </c>
      <c r="F166" s="14" t="s">
        <v>43</v>
      </c>
      <c r="G166" s="15" t="s">
        <v>1</v>
      </c>
      <c r="H166" s="14">
        <v>7300</v>
      </c>
      <c r="L166" s="17">
        <v>3600</v>
      </c>
      <c r="M166" s="16">
        <v>4100</v>
      </c>
      <c r="P166" s="17">
        <v>8100</v>
      </c>
      <c r="S166" s="16">
        <v>14000</v>
      </c>
      <c r="T166" s="17">
        <v>600</v>
      </c>
      <c r="U166" s="16">
        <v>1000</v>
      </c>
    </row>
    <row r="167" spans="2:21" x14ac:dyDescent="0.3">
      <c r="B167" s="14">
        <v>2009</v>
      </c>
      <c r="C167" s="15" t="s">
        <v>41</v>
      </c>
      <c r="D167" s="14" t="s">
        <v>42</v>
      </c>
      <c r="E167" s="15" t="s">
        <v>44</v>
      </c>
      <c r="F167" s="14" t="s">
        <v>43</v>
      </c>
      <c r="G167" s="15" t="s">
        <v>1</v>
      </c>
      <c r="H167" s="14">
        <v>7300</v>
      </c>
      <c r="L167" s="17">
        <v>3600</v>
      </c>
      <c r="M167" s="16">
        <v>4100</v>
      </c>
      <c r="P167" s="17">
        <v>8200</v>
      </c>
      <c r="S167" s="16">
        <v>14000</v>
      </c>
      <c r="T167" s="17">
        <v>600</v>
      </c>
      <c r="U167" s="16">
        <v>1000</v>
      </c>
    </row>
    <row r="168" spans="2:21" x14ac:dyDescent="0.3">
      <c r="B168" s="14">
        <v>2010</v>
      </c>
      <c r="C168" s="15" t="s">
        <v>41</v>
      </c>
      <c r="D168" s="14" t="s">
        <v>42</v>
      </c>
      <c r="E168" s="15">
        <v>5.3</v>
      </c>
      <c r="F168" s="14" t="s">
        <v>43</v>
      </c>
      <c r="G168" s="15" t="s">
        <v>1</v>
      </c>
      <c r="H168" s="14">
        <v>7300</v>
      </c>
      <c r="L168" s="17">
        <v>3600</v>
      </c>
      <c r="M168" s="16">
        <v>4100</v>
      </c>
      <c r="N168" s="17">
        <v>5200</v>
      </c>
      <c r="S168" s="16">
        <v>11000</v>
      </c>
      <c r="T168" s="17">
        <v>600</v>
      </c>
      <c r="U168" s="16">
        <v>1100</v>
      </c>
    </row>
    <row r="169" spans="2:21" x14ac:dyDescent="0.3">
      <c r="B169" s="14">
        <v>2010</v>
      </c>
      <c r="C169" s="15" t="s">
        <v>41</v>
      </c>
      <c r="D169" s="14" t="s">
        <v>42</v>
      </c>
      <c r="E169" s="15">
        <v>5.3</v>
      </c>
      <c r="F169" s="14" t="s">
        <v>43</v>
      </c>
      <c r="G169" s="15" t="s">
        <v>1</v>
      </c>
      <c r="H169" s="14">
        <v>7300</v>
      </c>
      <c r="L169" s="17">
        <v>3600</v>
      </c>
      <c r="M169" s="16">
        <v>4100</v>
      </c>
      <c r="P169" s="17">
        <v>5700</v>
      </c>
      <c r="S169" s="16">
        <v>11500</v>
      </c>
      <c r="T169" s="17">
        <v>600</v>
      </c>
      <c r="U169" s="16">
        <v>1100</v>
      </c>
    </row>
    <row r="170" spans="2:21" x14ac:dyDescent="0.3">
      <c r="B170" s="14">
        <v>2010</v>
      </c>
      <c r="C170" s="15" t="s">
        <v>41</v>
      </c>
      <c r="D170" s="14" t="s">
        <v>42</v>
      </c>
      <c r="E170" s="15" t="s">
        <v>44</v>
      </c>
      <c r="F170" s="14" t="s">
        <v>43</v>
      </c>
      <c r="G170" s="15" t="s">
        <v>1</v>
      </c>
      <c r="H170" s="14">
        <v>7300</v>
      </c>
      <c r="L170" s="17">
        <v>3600</v>
      </c>
      <c r="M170" s="16">
        <v>4100</v>
      </c>
      <c r="P170" s="17">
        <v>8200</v>
      </c>
      <c r="S170" s="16">
        <v>14000</v>
      </c>
      <c r="T170" s="17">
        <v>600</v>
      </c>
      <c r="U170" s="16">
        <v>1100</v>
      </c>
    </row>
    <row r="171" spans="2:21" x14ac:dyDescent="0.3">
      <c r="B171" s="14">
        <v>2011</v>
      </c>
      <c r="C171" s="15" t="s">
        <v>41</v>
      </c>
      <c r="D171" s="14" t="s">
        <v>42</v>
      </c>
      <c r="E171" s="15">
        <v>5.3</v>
      </c>
      <c r="F171" s="14" t="s">
        <v>43</v>
      </c>
      <c r="G171" s="15" t="s">
        <v>1</v>
      </c>
      <c r="H171" s="14">
        <v>7300</v>
      </c>
      <c r="L171" s="17">
        <v>3600</v>
      </c>
      <c r="M171" s="16">
        <v>4100</v>
      </c>
      <c r="N171" s="17">
        <v>5200</v>
      </c>
      <c r="S171" s="16">
        <v>11000</v>
      </c>
      <c r="T171" s="17">
        <v>600</v>
      </c>
      <c r="U171" s="16">
        <v>1100</v>
      </c>
    </row>
    <row r="172" spans="2:21" x14ac:dyDescent="0.3">
      <c r="B172" s="14">
        <v>2011</v>
      </c>
      <c r="C172" s="15" t="s">
        <v>41</v>
      </c>
      <c r="D172" s="14" t="s">
        <v>42</v>
      </c>
      <c r="E172" s="15">
        <v>5.3</v>
      </c>
      <c r="F172" s="14" t="s">
        <v>43</v>
      </c>
      <c r="G172" s="15" t="s">
        <v>1</v>
      </c>
      <c r="H172" s="14">
        <v>7300</v>
      </c>
      <c r="L172" s="17">
        <v>3600</v>
      </c>
      <c r="M172" s="16">
        <v>4100</v>
      </c>
      <c r="P172" s="17">
        <v>5700</v>
      </c>
      <c r="S172" s="16">
        <v>11500</v>
      </c>
      <c r="T172" s="17">
        <v>600</v>
      </c>
      <c r="U172" s="16">
        <v>1100</v>
      </c>
    </row>
    <row r="173" spans="2:21" x14ac:dyDescent="0.3">
      <c r="B173" s="14">
        <v>2011</v>
      </c>
      <c r="C173" s="15" t="s">
        <v>41</v>
      </c>
      <c r="D173" s="14" t="s">
        <v>42</v>
      </c>
      <c r="E173" s="15" t="s">
        <v>44</v>
      </c>
      <c r="F173" s="14" t="s">
        <v>43</v>
      </c>
      <c r="G173" s="15" t="s">
        <v>1</v>
      </c>
      <c r="H173" s="14">
        <v>7300</v>
      </c>
      <c r="L173" s="17">
        <v>3600</v>
      </c>
      <c r="M173" s="16">
        <v>4100</v>
      </c>
      <c r="P173" s="17">
        <v>8200</v>
      </c>
      <c r="S173" s="16">
        <v>14000</v>
      </c>
      <c r="T173" s="17">
        <v>600</v>
      </c>
      <c r="U173" s="16">
        <v>1100</v>
      </c>
    </row>
    <row r="174" spans="2:21" x14ac:dyDescent="0.3">
      <c r="B174" s="14">
        <v>2012</v>
      </c>
      <c r="C174" s="15" t="s">
        <v>41</v>
      </c>
      <c r="D174" s="14" t="s">
        <v>42</v>
      </c>
      <c r="E174" s="15">
        <v>5.3</v>
      </c>
      <c r="F174" s="14" t="s">
        <v>43</v>
      </c>
      <c r="G174" s="15" t="s">
        <v>1</v>
      </c>
      <c r="H174" s="14">
        <v>7300</v>
      </c>
      <c r="L174" s="17">
        <v>3600</v>
      </c>
      <c r="M174" s="16">
        <v>4100</v>
      </c>
      <c r="N174" s="17">
        <v>5200</v>
      </c>
      <c r="S174" s="16">
        <v>11000</v>
      </c>
      <c r="T174" s="17">
        <v>600</v>
      </c>
      <c r="U174" s="16">
        <v>1100</v>
      </c>
    </row>
    <row r="175" spans="2:21" x14ac:dyDescent="0.3">
      <c r="B175" s="14">
        <v>2012</v>
      </c>
      <c r="C175" s="15" t="s">
        <v>41</v>
      </c>
      <c r="D175" s="14" t="s">
        <v>42</v>
      </c>
      <c r="E175" s="15">
        <v>5.3</v>
      </c>
      <c r="F175" s="14" t="s">
        <v>43</v>
      </c>
      <c r="G175" s="15" t="s">
        <v>1</v>
      </c>
      <c r="H175" s="14">
        <v>7300</v>
      </c>
      <c r="L175" s="17">
        <v>3600</v>
      </c>
      <c r="M175" s="16">
        <v>4100</v>
      </c>
      <c r="P175" s="17">
        <v>5700</v>
      </c>
      <c r="S175" s="16">
        <v>11500</v>
      </c>
      <c r="T175" s="17">
        <v>600</v>
      </c>
      <c r="U175" s="16">
        <v>1100</v>
      </c>
    </row>
    <row r="176" spans="2:21" x14ac:dyDescent="0.3">
      <c r="B176" s="14">
        <v>2012</v>
      </c>
      <c r="C176" s="15" t="s">
        <v>41</v>
      </c>
      <c r="D176" s="14" t="s">
        <v>42</v>
      </c>
      <c r="E176" s="15" t="s">
        <v>44</v>
      </c>
      <c r="F176" s="14" t="s">
        <v>43</v>
      </c>
      <c r="G176" s="15" t="s">
        <v>1</v>
      </c>
      <c r="H176" s="14">
        <v>7300</v>
      </c>
      <c r="L176" s="17">
        <v>3600</v>
      </c>
      <c r="M176" s="16">
        <v>4100</v>
      </c>
      <c r="P176" s="17">
        <v>8200</v>
      </c>
      <c r="S176" s="16">
        <v>14000</v>
      </c>
      <c r="T176" s="17">
        <v>600</v>
      </c>
      <c r="U176" s="16">
        <v>1100</v>
      </c>
    </row>
    <row r="177" spans="2:21" x14ac:dyDescent="0.3">
      <c r="B177" s="14">
        <v>2013</v>
      </c>
      <c r="C177" s="15" t="s">
        <v>41</v>
      </c>
      <c r="D177" s="14" t="s">
        <v>42</v>
      </c>
      <c r="E177" s="15">
        <v>5.3</v>
      </c>
      <c r="F177" s="14" t="s">
        <v>43</v>
      </c>
      <c r="G177" s="15" t="s">
        <v>1</v>
      </c>
      <c r="H177" s="14">
        <v>7300</v>
      </c>
      <c r="L177" s="17">
        <v>3600</v>
      </c>
      <c r="M177" s="16">
        <v>4100</v>
      </c>
      <c r="N177" s="17">
        <v>5200</v>
      </c>
      <c r="S177" s="16">
        <v>11500</v>
      </c>
      <c r="T177" s="17">
        <v>600</v>
      </c>
      <c r="U177" s="16">
        <v>1000</v>
      </c>
    </row>
    <row r="178" spans="2:21" x14ac:dyDescent="0.3">
      <c r="B178" s="14">
        <v>2013</v>
      </c>
      <c r="C178" s="15" t="s">
        <v>41</v>
      </c>
      <c r="D178" s="14" t="s">
        <v>42</v>
      </c>
      <c r="E178" s="15">
        <v>5.3</v>
      </c>
      <c r="F178" s="14" t="s">
        <v>43</v>
      </c>
      <c r="G178" s="15" t="s">
        <v>1</v>
      </c>
      <c r="H178" s="14">
        <v>7300</v>
      </c>
      <c r="L178" s="17">
        <v>3600</v>
      </c>
      <c r="M178" s="16">
        <v>4100</v>
      </c>
      <c r="P178" s="17">
        <v>5700</v>
      </c>
      <c r="S178" s="16">
        <v>14000</v>
      </c>
      <c r="T178" s="17">
        <v>600</v>
      </c>
      <c r="U178" s="16">
        <v>1000</v>
      </c>
    </row>
    <row r="179" spans="2:21" x14ac:dyDescent="0.3">
      <c r="B179" s="14">
        <v>2013</v>
      </c>
      <c r="C179" s="15" t="s">
        <v>41</v>
      </c>
      <c r="D179" s="14" t="s">
        <v>42</v>
      </c>
      <c r="E179" s="15" t="s">
        <v>44</v>
      </c>
      <c r="F179" s="14" t="s">
        <v>43</v>
      </c>
      <c r="G179" s="15" t="s">
        <v>1</v>
      </c>
      <c r="H179" s="14">
        <v>7300</v>
      </c>
      <c r="L179" s="17">
        <v>3600</v>
      </c>
      <c r="M179" s="16">
        <v>4100</v>
      </c>
      <c r="P179" s="17">
        <v>8200</v>
      </c>
      <c r="S179" s="16">
        <v>14000</v>
      </c>
      <c r="T179" s="17">
        <v>600</v>
      </c>
      <c r="U179" s="16">
        <v>1000</v>
      </c>
    </row>
    <row r="180" spans="2:21" x14ac:dyDescent="0.3">
      <c r="B180" s="14">
        <v>2014</v>
      </c>
      <c r="C180" s="15" t="s">
        <v>41</v>
      </c>
      <c r="D180" s="14" t="s">
        <v>42</v>
      </c>
      <c r="E180" s="15">
        <v>5.3</v>
      </c>
      <c r="F180" s="14" t="s">
        <v>43</v>
      </c>
      <c r="G180" s="15" t="s">
        <v>1</v>
      </c>
      <c r="H180" s="14">
        <v>7300</v>
      </c>
      <c r="L180" s="17">
        <v>3600</v>
      </c>
      <c r="M180" s="16">
        <v>4100</v>
      </c>
      <c r="N180" s="17">
        <v>5200</v>
      </c>
      <c r="S180" s="16">
        <v>11000</v>
      </c>
      <c r="T180" s="17">
        <v>600</v>
      </c>
      <c r="U180" s="16">
        <v>1000</v>
      </c>
    </row>
    <row r="181" spans="2:21" x14ac:dyDescent="0.3">
      <c r="B181" s="14">
        <v>2014</v>
      </c>
      <c r="C181" s="15" t="s">
        <v>41</v>
      </c>
      <c r="D181" s="14" t="s">
        <v>42</v>
      </c>
      <c r="E181" s="15">
        <v>5.3</v>
      </c>
      <c r="F181" s="14" t="s">
        <v>43</v>
      </c>
      <c r="G181" s="15" t="s">
        <v>1</v>
      </c>
      <c r="H181" s="14">
        <v>7300</v>
      </c>
      <c r="L181" s="17">
        <v>3600</v>
      </c>
      <c r="M181" s="16">
        <v>4100</v>
      </c>
      <c r="P181" s="17">
        <v>5700</v>
      </c>
      <c r="S181" s="16">
        <v>11500</v>
      </c>
      <c r="T181" s="17">
        <v>600</v>
      </c>
      <c r="U181" s="16">
        <v>1000</v>
      </c>
    </row>
    <row r="182" spans="2:21" x14ac:dyDescent="0.3">
      <c r="B182" s="14">
        <v>2014</v>
      </c>
      <c r="C182" s="15" t="s">
        <v>41</v>
      </c>
      <c r="D182" s="14" t="s">
        <v>42</v>
      </c>
      <c r="E182" s="15" t="s">
        <v>44</v>
      </c>
      <c r="F182" s="14" t="s">
        <v>43</v>
      </c>
      <c r="G182" s="15" t="s">
        <v>1</v>
      </c>
      <c r="H182" s="14">
        <v>7300</v>
      </c>
      <c r="L182" s="17">
        <v>3600</v>
      </c>
      <c r="M182" s="16">
        <v>4100</v>
      </c>
      <c r="P182" s="17">
        <v>8200</v>
      </c>
      <c r="S182" s="16">
        <v>14000</v>
      </c>
      <c r="T182" s="17">
        <v>600</v>
      </c>
      <c r="U182" s="16">
        <v>1000</v>
      </c>
    </row>
    <row r="183" spans="2:21" x14ac:dyDescent="0.3">
      <c r="B183" s="14">
        <v>2008</v>
      </c>
      <c r="C183" s="15" t="s">
        <v>41</v>
      </c>
      <c r="D183" s="14" t="s">
        <v>47</v>
      </c>
      <c r="E183" s="19">
        <v>6</v>
      </c>
      <c r="F183" s="14" t="s">
        <v>43</v>
      </c>
      <c r="G183" s="15" t="s">
        <v>1</v>
      </c>
      <c r="H183" s="14">
        <v>7300</v>
      </c>
      <c r="L183" s="17">
        <v>3600</v>
      </c>
      <c r="M183" s="16">
        <v>4100</v>
      </c>
      <c r="N183" s="17">
        <v>6000</v>
      </c>
      <c r="S183" s="16">
        <v>12000</v>
      </c>
    </row>
    <row r="184" spans="2:21" x14ac:dyDescent="0.3">
      <c r="B184" s="14">
        <v>2009</v>
      </c>
      <c r="C184" s="15" t="s">
        <v>41</v>
      </c>
      <c r="D184" s="14" t="s">
        <v>47</v>
      </c>
      <c r="E184" s="19">
        <v>6</v>
      </c>
      <c r="F184" s="14" t="s">
        <v>43</v>
      </c>
      <c r="G184" s="15" t="s">
        <v>1</v>
      </c>
      <c r="H184" s="14">
        <v>7300</v>
      </c>
      <c r="L184" s="17">
        <v>3600</v>
      </c>
      <c r="M184" s="16">
        <v>4100</v>
      </c>
      <c r="N184" s="17">
        <v>6000</v>
      </c>
      <c r="S184" s="16">
        <v>12000</v>
      </c>
    </row>
    <row r="185" spans="2:21" x14ac:dyDescent="0.3">
      <c r="B185" s="14">
        <v>2010</v>
      </c>
      <c r="C185" s="15" t="s">
        <v>41</v>
      </c>
      <c r="D185" s="14" t="s">
        <v>47</v>
      </c>
      <c r="E185" s="19">
        <v>6</v>
      </c>
      <c r="F185" s="14" t="s">
        <v>43</v>
      </c>
      <c r="G185" s="15" t="s">
        <v>1</v>
      </c>
      <c r="H185" s="14">
        <v>7300</v>
      </c>
      <c r="L185" s="17">
        <v>3600</v>
      </c>
      <c r="M185" s="16">
        <v>4100</v>
      </c>
      <c r="N185" s="17">
        <v>6000</v>
      </c>
      <c r="S185" s="16">
        <v>12000</v>
      </c>
    </row>
    <row r="186" spans="2:21" x14ac:dyDescent="0.3">
      <c r="B186" s="14">
        <v>2011</v>
      </c>
      <c r="C186" s="15" t="s">
        <v>41</v>
      </c>
      <c r="D186" s="14" t="s">
        <v>47</v>
      </c>
      <c r="E186" s="19">
        <v>6</v>
      </c>
      <c r="F186" s="14" t="s">
        <v>43</v>
      </c>
      <c r="G186" s="15" t="s">
        <v>1</v>
      </c>
      <c r="H186" s="14">
        <v>7300</v>
      </c>
      <c r="L186" s="17">
        <v>3600</v>
      </c>
      <c r="M186" s="16">
        <v>4100</v>
      </c>
      <c r="N186" s="17">
        <v>5900</v>
      </c>
      <c r="S186" s="16">
        <v>12000</v>
      </c>
    </row>
    <row r="187" spans="2:21" x14ac:dyDescent="0.3">
      <c r="B187" s="14">
        <v>2012</v>
      </c>
      <c r="C187" s="15" t="s">
        <v>41</v>
      </c>
      <c r="D187" s="14" t="s">
        <v>47</v>
      </c>
      <c r="E187" s="19">
        <v>6</v>
      </c>
      <c r="F187" s="14" t="s">
        <v>43</v>
      </c>
      <c r="G187" s="15" t="s">
        <v>1</v>
      </c>
      <c r="H187" s="14">
        <v>7300</v>
      </c>
      <c r="L187" s="17">
        <v>3600</v>
      </c>
      <c r="M187" s="16">
        <v>4100</v>
      </c>
      <c r="N187" s="17">
        <v>5900</v>
      </c>
      <c r="S187" s="16">
        <v>12000</v>
      </c>
    </row>
    <row r="188" spans="2:21" x14ac:dyDescent="0.3">
      <c r="B188" s="14">
        <v>2013</v>
      </c>
      <c r="C188" s="15" t="s">
        <v>41</v>
      </c>
      <c r="D188" s="14" t="s">
        <v>47</v>
      </c>
      <c r="E188" s="19">
        <v>6</v>
      </c>
      <c r="F188" s="14" t="s">
        <v>43</v>
      </c>
      <c r="G188" s="15" t="s">
        <v>1</v>
      </c>
      <c r="H188" s="14">
        <v>7300</v>
      </c>
      <c r="L188" s="17">
        <v>3600</v>
      </c>
      <c r="M188" s="16">
        <v>4100</v>
      </c>
      <c r="N188" s="17">
        <v>5900</v>
      </c>
      <c r="S188" s="16">
        <v>12000</v>
      </c>
    </row>
    <row r="189" spans="2:21" x14ac:dyDescent="0.3">
      <c r="B189" s="14">
        <v>2007</v>
      </c>
      <c r="C189" s="15" t="s">
        <v>41</v>
      </c>
      <c r="D189" s="14" t="s">
        <v>56</v>
      </c>
      <c r="E189" s="15">
        <v>5.3</v>
      </c>
      <c r="F189" s="14" t="s">
        <v>43</v>
      </c>
      <c r="G189" s="15" t="s">
        <v>1</v>
      </c>
      <c r="H189" s="14">
        <v>7300</v>
      </c>
      <c r="P189" s="17">
        <v>8200</v>
      </c>
      <c r="S189" s="16">
        <v>14000</v>
      </c>
    </row>
    <row r="190" spans="2:21" x14ac:dyDescent="0.3">
      <c r="B190" s="14">
        <v>2008</v>
      </c>
      <c r="C190" s="15" t="s">
        <v>41</v>
      </c>
      <c r="D190" s="14" t="s">
        <v>56</v>
      </c>
      <c r="E190" s="15">
        <v>5.3</v>
      </c>
      <c r="F190" s="14" t="s">
        <v>43</v>
      </c>
      <c r="G190" s="15" t="s">
        <v>1</v>
      </c>
      <c r="H190" s="14">
        <v>7300</v>
      </c>
      <c r="P190" s="17">
        <v>8200</v>
      </c>
      <c r="S190" s="16">
        <v>14000</v>
      </c>
    </row>
    <row r="191" spans="2:21" x14ac:dyDescent="0.3">
      <c r="B191" s="14">
        <v>2009</v>
      </c>
      <c r="C191" s="15" t="s">
        <v>41</v>
      </c>
      <c r="D191" s="14" t="s">
        <v>56</v>
      </c>
      <c r="E191" s="15">
        <v>5.3</v>
      </c>
      <c r="F191" s="14" t="s">
        <v>43</v>
      </c>
      <c r="G191" s="15" t="s">
        <v>1</v>
      </c>
      <c r="H191" s="14">
        <v>7300</v>
      </c>
      <c r="P191" s="17">
        <v>8200</v>
      </c>
      <c r="S191" s="16">
        <v>14000</v>
      </c>
    </row>
    <row r="192" spans="2:21" x14ac:dyDescent="0.3">
      <c r="B192" s="14">
        <v>2010</v>
      </c>
      <c r="C192" s="15" t="s">
        <v>41</v>
      </c>
      <c r="D192" s="14" t="s">
        <v>56</v>
      </c>
      <c r="E192" s="15">
        <v>5.3</v>
      </c>
      <c r="F192" s="14" t="s">
        <v>43</v>
      </c>
      <c r="G192" s="15" t="s">
        <v>1</v>
      </c>
      <c r="H192" s="14">
        <v>7300</v>
      </c>
      <c r="P192" s="17">
        <v>8200</v>
      </c>
      <c r="S192" s="16">
        <v>14000</v>
      </c>
    </row>
    <row r="193" spans="2:21" x14ac:dyDescent="0.3">
      <c r="B193" s="14">
        <v>2011</v>
      </c>
      <c r="C193" s="15" t="s">
        <v>41</v>
      </c>
      <c r="D193" s="14" t="s">
        <v>56</v>
      </c>
      <c r="E193" s="15">
        <v>5.3</v>
      </c>
      <c r="F193" s="14" t="s">
        <v>43</v>
      </c>
      <c r="G193" s="15" t="s">
        <v>1</v>
      </c>
      <c r="H193" s="14">
        <v>7300</v>
      </c>
      <c r="P193" s="17">
        <v>8200</v>
      </c>
      <c r="S193" s="16">
        <v>14000</v>
      </c>
    </row>
    <row r="194" spans="2:21" x14ac:dyDescent="0.3">
      <c r="B194" s="14">
        <v>2012</v>
      </c>
      <c r="C194" s="15" t="s">
        <v>41</v>
      </c>
      <c r="D194" s="14" t="s">
        <v>56</v>
      </c>
      <c r="E194" s="15">
        <v>5.3</v>
      </c>
      <c r="F194" s="14" t="s">
        <v>43</v>
      </c>
      <c r="G194" s="15" t="s">
        <v>1</v>
      </c>
      <c r="H194" s="14">
        <v>7300</v>
      </c>
      <c r="I194" s="16">
        <v>1673</v>
      </c>
      <c r="J194" s="17">
        <v>5627</v>
      </c>
      <c r="P194" s="17">
        <v>8200</v>
      </c>
      <c r="S194" s="16">
        <v>14000</v>
      </c>
    </row>
    <row r="195" spans="2:21" x14ac:dyDescent="0.3">
      <c r="B195" s="14">
        <v>2013</v>
      </c>
      <c r="C195" s="15" t="s">
        <v>41</v>
      </c>
      <c r="D195" s="14" t="s">
        <v>56</v>
      </c>
      <c r="E195" s="15">
        <v>5.3</v>
      </c>
      <c r="F195" s="14" t="s">
        <v>43</v>
      </c>
      <c r="G195" s="15" t="s">
        <v>1</v>
      </c>
      <c r="H195" s="14">
        <v>7300</v>
      </c>
      <c r="P195" s="17">
        <v>8200</v>
      </c>
      <c r="S195" s="16">
        <v>14000</v>
      </c>
    </row>
    <row r="196" spans="2:21" x14ac:dyDescent="0.3">
      <c r="B196" s="14">
        <v>2014</v>
      </c>
      <c r="C196" s="15" t="s">
        <v>41</v>
      </c>
      <c r="D196" s="14" t="s">
        <v>56</v>
      </c>
      <c r="E196" s="15">
        <v>5.3</v>
      </c>
      <c r="F196" s="14" t="s">
        <v>43</v>
      </c>
      <c r="G196" s="15" t="s">
        <v>1</v>
      </c>
      <c r="H196" s="14">
        <v>7300</v>
      </c>
      <c r="P196" s="17">
        <v>8200</v>
      </c>
      <c r="S196" s="16">
        <v>14000</v>
      </c>
    </row>
    <row r="197" spans="2:21" x14ac:dyDescent="0.3">
      <c r="B197" s="14">
        <v>2007</v>
      </c>
      <c r="C197" s="15" t="s">
        <v>41</v>
      </c>
      <c r="D197" s="14" t="s">
        <v>50</v>
      </c>
      <c r="E197" s="19">
        <v>5.3</v>
      </c>
      <c r="F197" s="14" t="s">
        <v>51</v>
      </c>
      <c r="G197" s="15" t="s">
        <v>6</v>
      </c>
      <c r="H197" s="14">
        <v>7400</v>
      </c>
      <c r="L197" s="17">
        <v>3600</v>
      </c>
      <c r="M197" s="16">
        <v>4200</v>
      </c>
      <c r="Q197" s="16">
        <v>7000</v>
      </c>
      <c r="S197" s="16">
        <v>13000</v>
      </c>
      <c r="T197" s="17">
        <v>600</v>
      </c>
      <c r="U197" s="16">
        <v>1000</v>
      </c>
    </row>
    <row r="198" spans="2:21" x14ac:dyDescent="0.3">
      <c r="B198" s="14">
        <v>2007</v>
      </c>
      <c r="C198" s="15" t="s">
        <v>41</v>
      </c>
      <c r="D198" s="14" t="s">
        <v>50</v>
      </c>
      <c r="E198" s="19">
        <v>5.3</v>
      </c>
      <c r="F198" s="14" t="s">
        <v>51</v>
      </c>
      <c r="G198" s="15" t="s">
        <v>6</v>
      </c>
      <c r="H198" s="14">
        <v>7400</v>
      </c>
      <c r="L198" s="17">
        <v>3600</v>
      </c>
      <c r="M198" s="16">
        <v>4200</v>
      </c>
      <c r="R198" s="17">
        <v>8000</v>
      </c>
      <c r="S198" s="16">
        <v>14000</v>
      </c>
      <c r="T198" s="17">
        <v>600</v>
      </c>
      <c r="U198" s="16">
        <v>1000</v>
      </c>
    </row>
    <row r="199" spans="2:21" x14ac:dyDescent="0.3">
      <c r="B199" s="14">
        <v>2007</v>
      </c>
      <c r="C199" s="15" t="s">
        <v>41</v>
      </c>
      <c r="D199" s="14" t="s">
        <v>50</v>
      </c>
      <c r="E199" s="19">
        <v>6</v>
      </c>
      <c r="F199" s="14" t="s">
        <v>51</v>
      </c>
      <c r="G199" s="15" t="s">
        <v>6</v>
      </c>
      <c r="H199" s="14">
        <v>7400</v>
      </c>
      <c r="L199" s="17">
        <v>3600</v>
      </c>
      <c r="M199" s="16">
        <v>4200</v>
      </c>
      <c r="R199" s="17">
        <v>7900</v>
      </c>
      <c r="S199" s="16">
        <v>14000</v>
      </c>
      <c r="T199" s="17">
        <v>600</v>
      </c>
      <c r="U199" s="16">
        <v>1000</v>
      </c>
    </row>
    <row r="200" spans="2:21" x14ac:dyDescent="0.3">
      <c r="B200" s="14">
        <v>2008</v>
      </c>
      <c r="C200" s="15" t="s">
        <v>41</v>
      </c>
      <c r="D200" s="14" t="s">
        <v>50</v>
      </c>
      <c r="E200" s="15">
        <v>5.3</v>
      </c>
      <c r="F200" s="14" t="s">
        <v>51</v>
      </c>
      <c r="G200" s="15" t="s">
        <v>6</v>
      </c>
      <c r="H200" s="14">
        <v>7400</v>
      </c>
      <c r="L200" s="17">
        <v>3600</v>
      </c>
      <c r="M200" s="16">
        <v>4200</v>
      </c>
      <c r="Q200" s="16">
        <v>7000</v>
      </c>
      <c r="S200" s="16">
        <v>13000</v>
      </c>
      <c r="T200" s="17">
        <v>600</v>
      </c>
      <c r="U200" s="16">
        <v>1000</v>
      </c>
    </row>
    <row r="201" spans="2:21" x14ac:dyDescent="0.3">
      <c r="B201" s="14">
        <v>2008</v>
      </c>
      <c r="C201" s="15" t="s">
        <v>41</v>
      </c>
      <c r="D201" s="14" t="s">
        <v>50</v>
      </c>
      <c r="E201" s="15">
        <v>5.3</v>
      </c>
      <c r="F201" s="14" t="s">
        <v>51</v>
      </c>
      <c r="G201" s="15" t="s">
        <v>6</v>
      </c>
      <c r="H201" s="14">
        <v>7400</v>
      </c>
      <c r="L201" s="17">
        <v>3600</v>
      </c>
      <c r="M201" s="16">
        <v>4200</v>
      </c>
      <c r="R201" s="17">
        <v>8000</v>
      </c>
      <c r="S201" s="16">
        <v>14000</v>
      </c>
      <c r="T201" s="17">
        <v>600</v>
      </c>
      <c r="U201" s="16">
        <v>1000</v>
      </c>
    </row>
    <row r="202" spans="2:21" x14ac:dyDescent="0.3">
      <c r="B202" s="14">
        <v>2008</v>
      </c>
      <c r="C202" s="15" t="s">
        <v>41</v>
      </c>
      <c r="D202" s="14" t="s">
        <v>50</v>
      </c>
      <c r="E202" s="19">
        <v>6</v>
      </c>
      <c r="F202" s="14" t="s">
        <v>51</v>
      </c>
      <c r="G202" s="15" t="s">
        <v>6</v>
      </c>
      <c r="H202" s="14">
        <v>7400</v>
      </c>
      <c r="L202" s="17">
        <v>3600</v>
      </c>
      <c r="M202" s="16">
        <v>4200</v>
      </c>
      <c r="R202" s="17">
        <v>8000</v>
      </c>
      <c r="S202" s="16">
        <v>14000</v>
      </c>
      <c r="T202" s="17">
        <v>600</v>
      </c>
      <c r="U202" s="16">
        <v>1000</v>
      </c>
    </row>
    <row r="203" spans="2:21" x14ac:dyDescent="0.3">
      <c r="B203" s="14">
        <v>2009</v>
      </c>
      <c r="C203" s="15" t="s">
        <v>41</v>
      </c>
      <c r="D203" s="14" t="s">
        <v>50</v>
      </c>
      <c r="E203" s="15">
        <v>5.3</v>
      </c>
      <c r="F203" s="14" t="s">
        <v>51</v>
      </c>
      <c r="G203" s="15" t="s">
        <v>6</v>
      </c>
      <c r="H203" s="14">
        <v>7400</v>
      </c>
      <c r="L203" s="17">
        <v>3600</v>
      </c>
      <c r="M203" s="16">
        <v>4200</v>
      </c>
      <c r="P203" s="17">
        <v>5400</v>
      </c>
      <c r="S203" s="16">
        <v>11500</v>
      </c>
      <c r="T203" s="17">
        <v>600</v>
      </c>
      <c r="U203" s="16">
        <v>1000</v>
      </c>
    </row>
    <row r="204" spans="2:21" x14ac:dyDescent="0.3">
      <c r="B204" s="14">
        <v>2009</v>
      </c>
      <c r="C204" s="15" t="s">
        <v>41</v>
      </c>
      <c r="D204" s="14" t="s">
        <v>50</v>
      </c>
      <c r="E204" s="19">
        <v>6</v>
      </c>
      <c r="F204" s="14" t="s">
        <v>51</v>
      </c>
      <c r="G204" s="15" t="s">
        <v>6</v>
      </c>
      <c r="H204" s="14">
        <v>7400</v>
      </c>
      <c r="L204" s="17">
        <v>3600</v>
      </c>
      <c r="M204" s="16">
        <v>4200</v>
      </c>
      <c r="P204" s="17">
        <v>7900</v>
      </c>
      <c r="S204" s="16">
        <v>14000</v>
      </c>
      <c r="T204" s="17">
        <v>600</v>
      </c>
      <c r="U204" s="16">
        <v>1000</v>
      </c>
    </row>
    <row r="205" spans="2:21" x14ac:dyDescent="0.3">
      <c r="B205" s="14">
        <v>2009</v>
      </c>
      <c r="C205" s="15" t="s">
        <v>41</v>
      </c>
      <c r="D205" s="14" t="s">
        <v>50</v>
      </c>
      <c r="E205" s="15" t="s">
        <v>44</v>
      </c>
      <c r="F205" s="14" t="s">
        <v>51</v>
      </c>
      <c r="G205" s="15" t="s">
        <v>6</v>
      </c>
      <c r="H205" s="14">
        <v>7400</v>
      </c>
      <c r="L205" s="17">
        <v>3600</v>
      </c>
      <c r="M205" s="16">
        <v>4200</v>
      </c>
      <c r="P205" s="17">
        <v>7900</v>
      </c>
      <c r="S205" s="16">
        <v>14000</v>
      </c>
      <c r="T205" s="17">
        <v>600</v>
      </c>
      <c r="U205" s="16">
        <v>1000</v>
      </c>
    </row>
    <row r="206" spans="2:21" x14ac:dyDescent="0.3">
      <c r="B206" s="14">
        <v>2010</v>
      </c>
      <c r="C206" s="15" t="s">
        <v>41</v>
      </c>
      <c r="D206" s="14" t="s">
        <v>50</v>
      </c>
      <c r="E206" s="15">
        <v>5.3</v>
      </c>
      <c r="F206" s="14" t="s">
        <v>51</v>
      </c>
      <c r="G206" s="15" t="s">
        <v>6</v>
      </c>
      <c r="H206" s="14">
        <v>7400</v>
      </c>
      <c r="L206" s="17">
        <v>3600</v>
      </c>
      <c r="M206" s="16">
        <v>4200</v>
      </c>
      <c r="N206" s="17">
        <v>5000</v>
      </c>
      <c r="S206" s="16">
        <v>11000</v>
      </c>
      <c r="T206" s="17">
        <v>600</v>
      </c>
      <c r="U206" s="16">
        <v>1100</v>
      </c>
    </row>
    <row r="207" spans="2:21" x14ac:dyDescent="0.3">
      <c r="B207" s="14">
        <v>2010</v>
      </c>
      <c r="C207" s="15" t="s">
        <v>41</v>
      </c>
      <c r="D207" s="14" t="s">
        <v>50</v>
      </c>
      <c r="E207" s="15">
        <v>5.3</v>
      </c>
      <c r="F207" s="14" t="s">
        <v>51</v>
      </c>
      <c r="G207" s="15" t="s">
        <v>6</v>
      </c>
      <c r="H207" s="14">
        <v>7400</v>
      </c>
      <c r="L207" s="17">
        <v>3600</v>
      </c>
      <c r="M207" s="16">
        <v>4200</v>
      </c>
      <c r="P207" s="17">
        <v>5400</v>
      </c>
      <c r="S207" s="16">
        <v>11500</v>
      </c>
      <c r="T207" s="17">
        <v>600</v>
      </c>
      <c r="U207" s="16">
        <v>1100</v>
      </c>
    </row>
    <row r="208" spans="2:21" x14ac:dyDescent="0.3">
      <c r="B208" s="14">
        <v>2010</v>
      </c>
      <c r="C208" s="15" t="s">
        <v>41</v>
      </c>
      <c r="D208" s="14" t="s">
        <v>50</v>
      </c>
      <c r="E208" s="15">
        <v>6.2</v>
      </c>
      <c r="F208" s="14" t="s">
        <v>51</v>
      </c>
      <c r="G208" s="15" t="s">
        <v>6</v>
      </c>
      <c r="H208" s="14">
        <v>7400</v>
      </c>
      <c r="L208" s="17">
        <v>3600</v>
      </c>
      <c r="M208" s="16">
        <v>4200</v>
      </c>
      <c r="P208" s="17">
        <v>7900</v>
      </c>
      <c r="S208" s="16">
        <v>14000</v>
      </c>
      <c r="T208" s="17">
        <v>600</v>
      </c>
      <c r="U208" s="16">
        <v>1100</v>
      </c>
    </row>
    <row r="209" spans="2:21" x14ac:dyDescent="0.3">
      <c r="B209" s="14">
        <v>2010</v>
      </c>
      <c r="C209" s="15" t="s">
        <v>41</v>
      </c>
      <c r="D209" s="14" t="s">
        <v>50</v>
      </c>
      <c r="E209" s="15" t="s">
        <v>44</v>
      </c>
      <c r="F209" s="14" t="s">
        <v>51</v>
      </c>
      <c r="G209" s="15" t="s">
        <v>6</v>
      </c>
      <c r="H209" s="14">
        <v>7400</v>
      </c>
      <c r="L209" s="17">
        <v>3600</v>
      </c>
      <c r="M209" s="16">
        <v>4200</v>
      </c>
      <c r="P209" s="17">
        <v>7900</v>
      </c>
      <c r="S209" s="16">
        <v>14000</v>
      </c>
      <c r="T209" s="17">
        <v>600</v>
      </c>
      <c r="U209" s="16">
        <v>1100</v>
      </c>
    </row>
    <row r="210" spans="2:21" x14ac:dyDescent="0.3">
      <c r="B210" s="14">
        <v>2011</v>
      </c>
      <c r="C210" s="15" t="s">
        <v>41</v>
      </c>
      <c r="D210" s="14" t="s">
        <v>50</v>
      </c>
      <c r="E210" s="15">
        <v>5.3</v>
      </c>
      <c r="F210" s="14" t="s">
        <v>51</v>
      </c>
      <c r="G210" s="15" t="s">
        <v>6</v>
      </c>
      <c r="H210" s="14">
        <v>7400</v>
      </c>
      <c r="L210" s="17">
        <v>3600</v>
      </c>
      <c r="M210" s="16">
        <v>4200</v>
      </c>
      <c r="P210" s="17">
        <v>5500</v>
      </c>
      <c r="S210" s="16">
        <v>11500</v>
      </c>
      <c r="T210" s="17">
        <v>600</v>
      </c>
      <c r="U210" s="16">
        <v>1100</v>
      </c>
    </row>
    <row r="211" spans="2:21" x14ac:dyDescent="0.3">
      <c r="B211" s="14">
        <v>2011</v>
      </c>
      <c r="C211" s="15" t="s">
        <v>41</v>
      </c>
      <c r="D211" s="14" t="s">
        <v>50</v>
      </c>
      <c r="E211" s="15" t="s">
        <v>44</v>
      </c>
      <c r="F211" s="14" t="s">
        <v>51</v>
      </c>
      <c r="G211" s="15" t="s">
        <v>6</v>
      </c>
      <c r="H211" s="14">
        <v>7400</v>
      </c>
      <c r="L211" s="17">
        <v>3600</v>
      </c>
      <c r="M211" s="16">
        <v>4200</v>
      </c>
      <c r="P211" s="17">
        <v>8000</v>
      </c>
      <c r="S211" s="16">
        <v>14000</v>
      </c>
      <c r="T211" s="17">
        <v>600</v>
      </c>
      <c r="U211" s="16">
        <v>1100</v>
      </c>
    </row>
    <row r="212" spans="2:21" x14ac:dyDescent="0.3">
      <c r="B212" s="14">
        <v>2011</v>
      </c>
      <c r="C212" s="15" t="s">
        <v>41</v>
      </c>
      <c r="D212" s="14" t="s">
        <v>50</v>
      </c>
      <c r="E212" s="15" t="s">
        <v>45</v>
      </c>
      <c r="F212" s="14" t="s">
        <v>51</v>
      </c>
      <c r="G212" s="15" t="s">
        <v>6</v>
      </c>
      <c r="H212" s="14">
        <v>7400</v>
      </c>
      <c r="L212" s="17">
        <v>3600</v>
      </c>
      <c r="M212" s="16">
        <v>4200</v>
      </c>
      <c r="N212" s="17">
        <v>5000</v>
      </c>
      <c r="S212" s="16">
        <v>11000</v>
      </c>
      <c r="T212" s="17">
        <v>600</v>
      </c>
      <c r="U212" s="16">
        <v>1100</v>
      </c>
    </row>
    <row r="213" spans="2:21" x14ac:dyDescent="0.3">
      <c r="B213" s="14">
        <v>2012</v>
      </c>
      <c r="C213" s="15" t="s">
        <v>41</v>
      </c>
      <c r="D213" s="14" t="s">
        <v>50</v>
      </c>
      <c r="E213" s="15">
        <v>5.3</v>
      </c>
      <c r="F213" s="14" t="s">
        <v>51</v>
      </c>
      <c r="G213" s="15" t="s">
        <v>6</v>
      </c>
      <c r="H213" s="14">
        <v>7400</v>
      </c>
      <c r="L213" s="17">
        <v>3600</v>
      </c>
      <c r="M213" s="16">
        <v>4200</v>
      </c>
      <c r="N213" s="17">
        <v>5000</v>
      </c>
      <c r="S213" s="16">
        <v>11000</v>
      </c>
      <c r="T213" s="17">
        <v>600</v>
      </c>
      <c r="U213" s="16">
        <v>1100</v>
      </c>
    </row>
    <row r="214" spans="2:21" x14ac:dyDescent="0.3">
      <c r="B214" s="14">
        <v>2012</v>
      </c>
      <c r="C214" s="15" t="s">
        <v>41</v>
      </c>
      <c r="D214" s="14" t="s">
        <v>50</v>
      </c>
      <c r="E214" s="15">
        <v>5.3</v>
      </c>
      <c r="F214" s="14" t="s">
        <v>51</v>
      </c>
      <c r="G214" s="15" t="s">
        <v>6</v>
      </c>
      <c r="H214" s="14">
        <v>7400</v>
      </c>
      <c r="L214" s="17">
        <v>3600</v>
      </c>
      <c r="M214" s="16">
        <v>4200</v>
      </c>
      <c r="P214" s="17">
        <v>5500</v>
      </c>
      <c r="S214" s="16">
        <v>11500</v>
      </c>
      <c r="T214" s="17">
        <v>600</v>
      </c>
      <c r="U214" s="16">
        <v>1100</v>
      </c>
    </row>
    <row r="215" spans="2:21" x14ac:dyDescent="0.3">
      <c r="B215" s="14">
        <v>2012</v>
      </c>
      <c r="C215" s="15" t="s">
        <v>41</v>
      </c>
      <c r="D215" s="14" t="s">
        <v>50</v>
      </c>
      <c r="E215" s="15" t="s">
        <v>44</v>
      </c>
      <c r="F215" s="14" t="s">
        <v>51</v>
      </c>
      <c r="G215" s="15" t="s">
        <v>6</v>
      </c>
      <c r="H215" s="14">
        <v>7400</v>
      </c>
      <c r="L215" s="17">
        <v>3600</v>
      </c>
      <c r="M215" s="16">
        <v>4200</v>
      </c>
      <c r="P215" s="17">
        <v>8000</v>
      </c>
      <c r="S215" s="16">
        <v>14000</v>
      </c>
      <c r="T215" s="17">
        <v>600</v>
      </c>
      <c r="U215" s="16">
        <v>1100</v>
      </c>
    </row>
    <row r="216" spans="2:21" x14ac:dyDescent="0.3">
      <c r="B216" s="14">
        <v>2013</v>
      </c>
      <c r="C216" s="15" t="s">
        <v>41</v>
      </c>
      <c r="D216" s="14" t="s">
        <v>50</v>
      </c>
      <c r="E216" s="15">
        <v>5.3</v>
      </c>
      <c r="F216" s="14" t="s">
        <v>51</v>
      </c>
      <c r="G216" s="15" t="s">
        <v>6</v>
      </c>
      <c r="H216" s="14">
        <v>7400</v>
      </c>
      <c r="L216" s="17">
        <v>3600</v>
      </c>
      <c r="M216" s="16">
        <v>4200</v>
      </c>
      <c r="N216" s="17">
        <v>5000</v>
      </c>
      <c r="S216" s="16">
        <v>11500</v>
      </c>
      <c r="T216" s="17">
        <v>600</v>
      </c>
      <c r="U216" s="16">
        <v>1000</v>
      </c>
    </row>
    <row r="217" spans="2:21" x14ac:dyDescent="0.3">
      <c r="B217" s="14">
        <v>2013</v>
      </c>
      <c r="C217" s="15" t="s">
        <v>41</v>
      </c>
      <c r="D217" s="14" t="s">
        <v>50</v>
      </c>
      <c r="E217" s="15">
        <v>5.3</v>
      </c>
      <c r="F217" s="14" t="s">
        <v>51</v>
      </c>
      <c r="G217" s="15" t="s">
        <v>6</v>
      </c>
      <c r="H217" s="14">
        <v>7400</v>
      </c>
      <c r="L217" s="17">
        <v>3600</v>
      </c>
      <c r="M217" s="16">
        <v>4200</v>
      </c>
      <c r="P217" s="17">
        <v>5500</v>
      </c>
      <c r="S217" s="16">
        <v>14000</v>
      </c>
      <c r="T217" s="17">
        <v>600</v>
      </c>
      <c r="U217" s="16">
        <v>1000</v>
      </c>
    </row>
    <row r="218" spans="2:21" x14ac:dyDescent="0.3">
      <c r="B218" s="14">
        <v>2013</v>
      </c>
      <c r="C218" s="15" t="s">
        <v>41</v>
      </c>
      <c r="D218" s="14" t="s">
        <v>50</v>
      </c>
      <c r="E218" s="15" t="s">
        <v>44</v>
      </c>
      <c r="F218" s="14" t="s">
        <v>51</v>
      </c>
      <c r="G218" s="15" t="s">
        <v>6</v>
      </c>
      <c r="H218" s="14">
        <v>7400</v>
      </c>
      <c r="L218" s="17">
        <v>3600</v>
      </c>
      <c r="M218" s="16">
        <v>4200</v>
      </c>
      <c r="P218" s="17">
        <v>8000</v>
      </c>
      <c r="S218" s="16">
        <v>14000</v>
      </c>
      <c r="T218" s="17">
        <v>600</v>
      </c>
      <c r="U218" s="16">
        <v>1000</v>
      </c>
    </row>
    <row r="219" spans="2:21" x14ac:dyDescent="0.3">
      <c r="B219" s="14">
        <v>2014</v>
      </c>
      <c r="C219" s="15" t="s">
        <v>41</v>
      </c>
      <c r="D219" s="14" t="s">
        <v>50</v>
      </c>
      <c r="E219" s="15">
        <v>5.3</v>
      </c>
      <c r="F219" s="14" t="s">
        <v>51</v>
      </c>
      <c r="G219" s="15" t="s">
        <v>6</v>
      </c>
      <c r="H219" s="14">
        <v>7400</v>
      </c>
      <c r="L219" s="17">
        <v>3600</v>
      </c>
      <c r="M219" s="16">
        <v>4200</v>
      </c>
      <c r="N219" s="17">
        <v>5000</v>
      </c>
      <c r="S219" s="16">
        <v>11000</v>
      </c>
      <c r="T219" s="17">
        <v>600</v>
      </c>
      <c r="U219" s="16">
        <v>1000</v>
      </c>
    </row>
    <row r="220" spans="2:21" x14ac:dyDescent="0.3">
      <c r="B220" s="14">
        <v>2014</v>
      </c>
      <c r="C220" s="15" t="s">
        <v>41</v>
      </c>
      <c r="D220" s="14" t="s">
        <v>50</v>
      </c>
      <c r="E220" s="15">
        <v>5.3</v>
      </c>
      <c r="F220" s="14" t="s">
        <v>51</v>
      </c>
      <c r="G220" s="15" t="s">
        <v>6</v>
      </c>
      <c r="H220" s="14">
        <v>7400</v>
      </c>
      <c r="L220" s="17">
        <v>3600</v>
      </c>
      <c r="M220" s="16">
        <v>4200</v>
      </c>
      <c r="P220" s="17">
        <v>5500</v>
      </c>
      <c r="S220" s="16">
        <v>11500</v>
      </c>
      <c r="T220" s="17">
        <v>600</v>
      </c>
      <c r="U220" s="16">
        <v>1000</v>
      </c>
    </row>
    <row r="221" spans="2:21" x14ac:dyDescent="0.3">
      <c r="B221" s="14">
        <v>2014</v>
      </c>
      <c r="C221" s="15" t="s">
        <v>41</v>
      </c>
      <c r="D221" s="14" t="s">
        <v>50</v>
      </c>
      <c r="E221" s="15" t="s">
        <v>44</v>
      </c>
      <c r="F221" s="14" t="s">
        <v>51</v>
      </c>
      <c r="G221" s="15" t="s">
        <v>6</v>
      </c>
      <c r="H221" s="14">
        <v>7400</v>
      </c>
      <c r="L221" s="17">
        <v>3600</v>
      </c>
      <c r="M221" s="16">
        <v>4200</v>
      </c>
      <c r="P221" s="17">
        <v>8000</v>
      </c>
      <c r="S221" s="16">
        <v>14000</v>
      </c>
      <c r="T221" s="17">
        <v>600</v>
      </c>
      <c r="U221" s="16">
        <v>1000</v>
      </c>
    </row>
    <row r="222" spans="2:21" x14ac:dyDescent="0.3">
      <c r="B222" s="14">
        <v>2007</v>
      </c>
      <c r="C222" s="15" t="s">
        <v>41</v>
      </c>
      <c r="D222" s="14" t="s">
        <v>11</v>
      </c>
      <c r="E222" s="19">
        <v>5.3</v>
      </c>
      <c r="F222" s="14" t="s">
        <v>52</v>
      </c>
      <c r="G222" s="15" t="s">
        <v>13</v>
      </c>
      <c r="H222" s="14">
        <v>7200</v>
      </c>
      <c r="L222" s="17">
        <v>3800</v>
      </c>
      <c r="M222" s="16">
        <v>4100</v>
      </c>
      <c r="Q222" s="16">
        <v>7100</v>
      </c>
      <c r="S222" s="16">
        <v>13000</v>
      </c>
      <c r="T222" s="17">
        <v>600</v>
      </c>
      <c r="U222" s="16">
        <v>1000</v>
      </c>
    </row>
    <row r="223" spans="2:21" x14ac:dyDescent="0.3">
      <c r="B223" s="14">
        <v>2007</v>
      </c>
      <c r="C223" s="15" t="s">
        <v>41</v>
      </c>
      <c r="D223" s="14" t="s">
        <v>11</v>
      </c>
      <c r="E223" s="19">
        <v>5.3</v>
      </c>
      <c r="F223" s="14" t="s">
        <v>52</v>
      </c>
      <c r="G223" s="15" t="s">
        <v>13</v>
      </c>
      <c r="H223" s="14">
        <v>7200</v>
      </c>
      <c r="L223" s="17">
        <v>3800</v>
      </c>
      <c r="M223" s="16">
        <v>4100</v>
      </c>
      <c r="R223" s="17">
        <v>7800</v>
      </c>
      <c r="S223" s="16">
        <v>14000</v>
      </c>
      <c r="T223" s="17">
        <v>600</v>
      </c>
      <c r="U223" s="16">
        <v>1000</v>
      </c>
    </row>
    <row r="224" spans="2:21" x14ac:dyDescent="0.3">
      <c r="B224" s="14">
        <v>2007</v>
      </c>
      <c r="C224" s="15" t="s">
        <v>41</v>
      </c>
      <c r="D224" s="14" t="s">
        <v>11</v>
      </c>
      <c r="E224" s="19">
        <v>6</v>
      </c>
      <c r="F224" s="14" t="s">
        <v>52</v>
      </c>
      <c r="G224" s="15" t="s">
        <v>13</v>
      </c>
      <c r="H224" s="14">
        <v>7200</v>
      </c>
      <c r="L224" s="17">
        <v>3800</v>
      </c>
      <c r="M224" s="16">
        <v>4100</v>
      </c>
      <c r="R224" s="17">
        <v>7600</v>
      </c>
      <c r="S224" s="16">
        <v>14000</v>
      </c>
      <c r="T224" s="17">
        <v>600</v>
      </c>
      <c r="U224" s="16">
        <v>1000</v>
      </c>
    </row>
    <row r="225" spans="2:21" x14ac:dyDescent="0.3">
      <c r="B225" s="14">
        <v>2008</v>
      </c>
      <c r="C225" s="15" t="s">
        <v>41</v>
      </c>
      <c r="D225" s="14" t="s">
        <v>11</v>
      </c>
      <c r="E225" s="19">
        <v>5.3</v>
      </c>
      <c r="F225" s="14" t="s">
        <v>52</v>
      </c>
      <c r="G225" s="15" t="s">
        <v>13</v>
      </c>
      <c r="H225" s="14">
        <v>7200</v>
      </c>
      <c r="L225" s="17">
        <v>3800</v>
      </c>
      <c r="M225" s="16">
        <v>4100</v>
      </c>
      <c r="Q225" s="16">
        <v>7000</v>
      </c>
      <c r="S225" s="16">
        <v>13000</v>
      </c>
      <c r="T225" s="17">
        <v>600</v>
      </c>
      <c r="U225" s="16">
        <v>1000</v>
      </c>
    </row>
    <row r="226" spans="2:21" x14ac:dyDescent="0.3">
      <c r="B226" s="14">
        <v>2008</v>
      </c>
      <c r="C226" s="15" t="s">
        <v>41</v>
      </c>
      <c r="D226" s="14" t="s">
        <v>11</v>
      </c>
      <c r="E226" s="19">
        <v>5.3</v>
      </c>
      <c r="F226" s="14" t="s">
        <v>52</v>
      </c>
      <c r="G226" s="15" t="s">
        <v>13</v>
      </c>
      <c r="H226" s="14">
        <v>7200</v>
      </c>
      <c r="L226" s="17">
        <v>3800</v>
      </c>
      <c r="M226" s="16">
        <v>4100</v>
      </c>
      <c r="R226" s="17">
        <v>8000</v>
      </c>
      <c r="S226" s="16">
        <v>14000</v>
      </c>
      <c r="T226" s="17">
        <v>600</v>
      </c>
      <c r="U226" s="16">
        <v>1000</v>
      </c>
    </row>
    <row r="227" spans="2:21" x14ac:dyDescent="0.3">
      <c r="B227" s="14">
        <v>2008</v>
      </c>
      <c r="C227" s="15" t="s">
        <v>41</v>
      </c>
      <c r="D227" s="14" t="s">
        <v>11</v>
      </c>
      <c r="E227" s="19">
        <v>6</v>
      </c>
      <c r="F227" s="14" t="s">
        <v>52</v>
      </c>
      <c r="G227" s="15" t="s">
        <v>13</v>
      </c>
      <c r="H227" s="14">
        <v>7200</v>
      </c>
      <c r="L227" s="17">
        <v>3800</v>
      </c>
      <c r="M227" s="16">
        <v>4100</v>
      </c>
      <c r="R227" s="17">
        <v>7700</v>
      </c>
      <c r="S227" s="16">
        <v>14000</v>
      </c>
      <c r="T227" s="17">
        <v>600</v>
      </c>
      <c r="U227" s="16">
        <v>1000</v>
      </c>
    </row>
    <row r="228" spans="2:21" x14ac:dyDescent="0.3">
      <c r="B228" s="14">
        <v>2009</v>
      </c>
      <c r="C228" s="15" t="s">
        <v>41</v>
      </c>
      <c r="D228" s="14" t="s">
        <v>11</v>
      </c>
      <c r="E228" s="19">
        <v>6</v>
      </c>
      <c r="F228" s="14" t="s">
        <v>52</v>
      </c>
      <c r="G228" s="15" t="s">
        <v>13</v>
      </c>
      <c r="H228" s="14">
        <v>7200</v>
      </c>
      <c r="L228" s="17">
        <v>3800</v>
      </c>
      <c r="M228" s="16">
        <v>4100</v>
      </c>
      <c r="P228" s="17">
        <v>7700</v>
      </c>
      <c r="S228" s="16">
        <v>14000</v>
      </c>
      <c r="T228" s="17">
        <v>600</v>
      </c>
      <c r="U228" s="16">
        <v>1000</v>
      </c>
    </row>
    <row r="229" spans="2:21" x14ac:dyDescent="0.3">
      <c r="B229" s="14">
        <v>2009</v>
      </c>
      <c r="C229" s="15" t="s">
        <v>41</v>
      </c>
      <c r="D229" s="14" t="s">
        <v>11</v>
      </c>
      <c r="E229" s="19" t="s">
        <v>45</v>
      </c>
      <c r="F229" s="14" t="s">
        <v>52</v>
      </c>
      <c r="G229" s="15" t="s">
        <v>13</v>
      </c>
      <c r="H229" s="14">
        <v>7200</v>
      </c>
      <c r="L229" s="17">
        <v>3800</v>
      </c>
      <c r="M229" s="16">
        <v>4100</v>
      </c>
      <c r="P229" s="17">
        <v>5500</v>
      </c>
      <c r="S229" s="16">
        <v>11500</v>
      </c>
      <c r="T229" s="17">
        <v>600</v>
      </c>
      <c r="U229" s="16">
        <v>1000</v>
      </c>
    </row>
    <row r="230" spans="2:21" x14ac:dyDescent="0.3">
      <c r="B230" s="14">
        <v>2009</v>
      </c>
      <c r="C230" s="15" t="s">
        <v>41</v>
      </c>
      <c r="D230" s="14" t="s">
        <v>11</v>
      </c>
      <c r="E230" s="19" t="s">
        <v>57</v>
      </c>
      <c r="F230" s="14" t="s">
        <v>52</v>
      </c>
      <c r="G230" s="15" t="s">
        <v>13</v>
      </c>
      <c r="H230" s="14">
        <v>7200</v>
      </c>
      <c r="L230" s="17">
        <v>3800</v>
      </c>
      <c r="M230" s="16">
        <v>4100</v>
      </c>
      <c r="P230" s="17">
        <v>7900</v>
      </c>
      <c r="S230" s="16">
        <v>14000</v>
      </c>
      <c r="T230" s="17">
        <v>600</v>
      </c>
      <c r="U230" s="16">
        <v>1000</v>
      </c>
    </row>
    <row r="231" spans="2:21" x14ac:dyDescent="0.3">
      <c r="B231" s="14">
        <v>2009</v>
      </c>
      <c r="C231" s="15" t="s">
        <v>41</v>
      </c>
      <c r="D231" s="14" t="s">
        <v>11</v>
      </c>
      <c r="E231" s="19" t="s">
        <v>46</v>
      </c>
      <c r="F231" s="14" t="s">
        <v>52</v>
      </c>
      <c r="G231" s="15" t="s">
        <v>13</v>
      </c>
      <c r="H231" s="14">
        <v>7200</v>
      </c>
      <c r="L231" s="17">
        <v>3800</v>
      </c>
      <c r="M231" s="16">
        <v>4100</v>
      </c>
      <c r="P231" s="17">
        <v>5400</v>
      </c>
      <c r="S231" s="16">
        <v>11500</v>
      </c>
      <c r="T231" s="17">
        <v>600</v>
      </c>
      <c r="U231" s="16">
        <v>1000</v>
      </c>
    </row>
    <row r="232" spans="2:21" x14ac:dyDescent="0.3">
      <c r="B232" s="14">
        <v>2009</v>
      </c>
      <c r="C232" s="15" t="s">
        <v>41</v>
      </c>
      <c r="D232" s="14" t="s">
        <v>11</v>
      </c>
      <c r="E232" s="19" t="s">
        <v>53</v>
      </c>
      <c r="F232" s="14" t="s">
        <v>52</v>
      </c>
      <c r="G232" s="15" t="s">
        <v>13</v>
      </c>
      <c r="H232" s="14">
        <v>7200</v>
      </c>
      <c r="L232" s="17">
        <v>3800</v>
      </c>
      <c r="M232" s="16">
        <v>4100</v>
      </c>
      <c r="P232" s="17">
        <v>7800</v>
      </c>
      <c r="S232" s="16">
        <v>14000</v>
      </c>
      <c r="T232" s="17">
        <v>600</v>
      </c>
      <c r="U232" s="16">
        <v>1000</v>
      </c>
    </row>
    <row r="233" spans="2:21" x14ac:dyDescent="0.3">
      <c r="B233" s="14">
        <v>2010</v>
      </c>
      <c r="C233" s="15" t="s">
        <v>41</v>
      </c>
      <c r="D233" s="14" t="s">
        <v>11</v>
      </c>
      <c r="E233" s="15">
        <v>5.3</v>
      </c>
      <c r="F233" s="14" t="s">
        <v>52</v>
      </c>
      <c r="G233" s="15" t="s">
        <v>13</v>
      </c>
      <c r="H233" s="14">
        <v>7200</v>
      </c>
      <c r="L233" s="17">
        <v>3800</v>
      </c>
      <c r="M233" s="16">
        <v>4100</v>
      </c>
      <c r="P233" s="17">
        <v>5400</v>
      </c>
      <c r="S233" s="16">
        <v>11500</v>
      </c>
      <c r="T233" s="17">
        <v>600</v>
      </c>
      <c r="U233" s="16">
        <v>1100</v>
      </c>
    </row>
    <row r="234" spans="2:21" x14ac:dyDescent="0.3">
      <c r="B234" s="14">
        <v>2010</v>
      </c>
      <c r="C234" s="15" t="s">
        <v>41</v>
      </c>
      <c r="D234" s="14" t="s">
        <v>11</v>
      </c>
      <c r="E234" s="15">
        <v>6.2</v>
      </c>
      <c r="F234" s="14" t="s">
        <v>52</v>
      </c>
      <c r="G234" s="15" t="s">
        <v>13</v>
      </c>
      <c r="H234" s="14">
        <v>7200</v>
      </c>
      <c r="L234" s="17">
        <v>3800</v>
      </c>
      <c r="M234" s="16">
        <v>4100</v>
      </c>
      <c r="P234" s="17">
        <v>7700</v>
      </c>
      <c r="S234" s="16">
        <v>14000</v>
      </c>
      <c r="T234" s="17">
        <v>600</v>
      </c>
      <c r="U234" s="16">
        <v>1100</v>
      </c>
    </row>
    <row r="235" spans="2:21" x14ac:dyDescent="0.3">
      <c r="B235" s="14">
        <v>2010</v>
      </c>
      <c r="C235" s="15" t="s">
        <v>41</v>
      </c>
      <c r="D235" s="14" t="s">
        <v>11</v>
      </c>
      <c r="E235" s="15" t="s">
        <v>44</v>
      </c>
      <c r="F235" s="14" t="s">
        <v>52</v>
      </c>
      <c r="G235" s="15" t="s">
        <v>13</v>
      </c>
      <c r="H235" s="14">
        <v>7200</v>
      </c>
      <c r="L235" s="17">
        <v>3800</v>
      </c>
      <c r="M235" s="16">
        <v>4100</v>
      </c>
      <c r="P235" s="17">
        <v>7800</v>
      </c>
      <c r="S235" s="16">
        <v>14000</v>
      </c>
      <c r="T235" s="17">
        <v>600</v>
      </c>
      <c r="U235" s="16">
        <v>1100</v>
      </c>
    </row>
    <row r="236" spans="2:21" x14ac:dyDescent="0.3">
      <c r="B236" s="14">
        <v>2011</v>
      </c>
      <c r="C236" s="15" t="s">
        <v>41</v>
      </c>
      <c r="D236" s="14" t="s">
        <v>11</v>
      </c>
      <c r="E236" s="15">
        <v>5.3</v>
      </c>
      <c r="F236" s="14" t="s">
        <v>52</v>
      </c>
      <c r="G236" s="15" t="s">
        <v>13</v>
      </c>
      <c r="H236" s="14">
        <v>7200</v>
      </c>
      <c r="L236" s="17">
        <v>3800</v>
      </c>
      <c r="M236" s="16">
        <v>4100</v>
      </c>
      <c r="N236" s="17">
        <v>4900</v>
      </c>
      <c r="S236" s="16">
        <v>11000</v>
      </c>
      <c r="T236" s="17">
        <v>600</v>
      </c>
      <c r="U236" s="16">
        <v>1100</v>
      </c>
    </row>
    <row r="237" spans="2:21" x14ac:dyDescent="0.3">
      <c r="B237" s="14">
        <v>2011</v>
      </c>
      <c r="C237" s="15" t="s">
        <v>41</v>
      </c>
      <c r="D237" s="14" t="s">
        <v>11</v>
      </c>
      <c r="E237" s="15">
        <v>5.3</v>
      </c>
      <c r="F237" s="14" t="s">
        <v>52</v>
      </c>
      <c r="G237" s="15" t="s">
        <v>13</v>
      </c>
      <c r="H237" s="14">
        <v>7200</v>
      </c>
      <c r="L237" s="17">
        <v>3800</v>
      </c>
      <c r="M237" s="16">
        <v>4100</v>
      </c>
      <c r="P237" s="17">
        <v>5400</v>
      </c>
      <c r="S237" s="16">
        <v>11500</v>
      </c>
      <c r="T237" s="17">
        <v>600</v>
      </c>
      <c r="U237" s="16">
        <v>1100</v>
      </c>
    </row>
    <row r="238" spans="2:21" x14ac:dyDescent="0.3">
      <c r="B238" s="14">
        <v>2011</v>
      </c>
      <c r="C238" s="15" t="s">
        <v>41</v>
      </c>
      <c r="D238" s="14" t="s">
        <v>11</v>
      </c>
      <c r="E238" s="15" t="s">
        <v>44</v>
      </c>
      <c r="F238" s="14" t="s">
        <v>52</v>
      </c>
      <c r="G238" s="15" t="s">
        <v>13</v>
      </c>
      <c r="H238" s="14">
        <v>7200</v>
      </c>
      <c r="L238" s="17">
        <v>3800</v>
      </c>
      <c r="M238" s="16">
        <v>4100</v>
      </c>
      <c r="P238" s="17">
        <v>7900</v>
      </c>
      <c r="S238" s="16">
        <v>14000</v>
      </c>
      <c r="T238" s="17">
        <v>600</v>
      </c>
      <c r="U238" s="16">
        <v>1100</v>
      </c>
    </row>
    <row r="239" spans="2:21" x14ac:dyDescent="0.3">
      <c r="B239" s="14">
        <v>2012</v>
      </c>
      <c r="C239" s="15" t="s">
        <v>41</v>
      </c>
      <c r="D239" s="14" t="s">
        <v>11</v>
      </c>
      <c r="E239" s="15">
        <v>5.3</v>
      </c>
      <c r="F239" s="14" t="s">
        <v>52</v>
      </c>
      <c r="G239" s="15" t="s">
        <v>13</v>
      </c>
      <c r="H239" s="14">
        <v>7200</v>
      </c>
      <c r="L239" s="17">
        <v>3800</v>
      </c>
      <c r="M239" s="16">
        <v>4100</v>
      </c>
      <c r="N239" s="17">
        <v>5000</v>
      </c>
      <c r="S239" s="16">
        <v>11000</v>
      </c>
      <c r="T239" s="17">
        <v>600</v>
      </c>
      <c r="U239" s="16">
        <v>1100</v>
      </c>
    </row>
    <row r="240" spans="2:21" x14ac:dyDescent="0.3">
      <c r="B240" s="14">
        <v>2012</v>
      </c>
      <c r="C240" s="15" t="s">
        <v>41</v>
      </c>
      <c r="D240" s="14" t="s">
        <v>11</v>
      </c>
      <c r="E240" s="15">
        <v>5.3</v>
      </c>
      <c r="F240" s="14" t="s">
        <v>52</v>
      </c>
      <c r="G240" s="15" t="s">
        <v>13</v>
      </c>
      <c r="H240" s="14">
        <v>7200</v>
      </c>
      <c r="L240" s="17">
        <v>3800</v>
      </c>
      <c r="M240" s="16">
        <v>4100</v>
      </c>
      <c r="P240" s="17">
        <v>5500</v>
      </c>
      <c r="S240" s="16">
        <v>11500</v>
      </c>
      <c r="T240" s="17">
        <v>600</v>
      </c>
      <c r="U240" s="16">
        <v>1100</v>
      </c>
    </row>
    <row r="241" spans="2:21" x14ac:dyDescent="0.3">
      <c r="B241" s="14">
        <v>2012</v>
      </c>
      <c r="C241" s="15" t="s">
        <v>41</v>
      </c>
      <c r="D241" s="14" t="s">
        <v>11</v>
      </c>
      <c r="E241" s="15" t="s">
        <v>44</v>
      </c>
      <c r="F241" s="14" t="s">
        <v>52</v>
      </c>
      <c r="G241" s="15" t="s">
        <v>13</v>
      </c>
      <c r="H241" s="14">
        <v>7200</v>
      </c>
      <c r="L241" s="17">
        <v>3800</v>
      </c>
      <c r="M241" s="16">
        <v>4100</v>
      </c>
      <c r="P241" s="17">
        <v>8000</v>
      </c>
      <c r="S241" s="16">
        <v>14000</v>
      </c>
      <c r="T241" s="17">
        <v>600</v>
      </c>
      <c r="U241" s="16">
        <v>1100</v>
      </c>
    </row>
    <row r="242" spans="2:21" x14ac:dyDescent="0.3">
      <c r="B242" s="14">
        <v>2013</v>
      </c>
      <c r="C242" s="15" t="s">
        <v>41</v>
      </c>
      <c r="D242" s="14" t="s">
        <v>11</v>
      </c>
      <c r="E242" s="15">
        <v>5.3</v>
      </c>
      <c r="F242" s="14" t="s">
        <v>52</v>
      </c>
      <c r="G242" s="15" t="s">
        <v>13</v>
      </c>
      <c r="H242" s="14">
        <v>7200</v>
      </c>
      <c r="L242" s="17">
        <v>3800</v>
      </c>
      <c r="M242" s="16">
        <v>4100</v>
      </c>
      <c r="N242" s="17">
        <v>5000</v>
      </c>
      <c r="S242" s="16">
        <v>11000</v>
      </c>
      <c r="T242" s="17">
        <v>600</v>
      </c>
      <c r="U242" s="16">
        <v>1000</v>
      </c>
    </row>
    <row r="243" spans="2:21" x14ac:dyDescent="0.3">
      <c r="B243" s="14">
        <v>2013</v>
      </c>
      <c r="C243" s="15" t="s">
        <v>41</v>
      </c>
      <c r="D243" s="14" t="s">
        <v>11</v>
      </c>
      <c r="E243" s="15">
        <v>5.3</v>
      </c>
      <c r="F243" s="14" t="s">
        <v>52</v>
      </c>
      <c r="G243" s="15" t="s">
        <v>13</v>
      </c>
      <c r="H243" s="14">
        <v>7200</v>
      </c>
      <c r="L243" s="17">
        <v>3800</v>
      </c>
      <c r="M243" s="16">
        <v>4100</v>
      </c>
      <c r="P243" s="17">
        <v>5500</v>
      </c>
      <c r="S243" s="16">
        <v>11500</v>
      </c>
      <c r="T243" s="17">
        <v>600</v>
      </c>
      <c r="U243" s="16">
        <v>1000</v>
      </c>
    </row>
    <row r="244" spans="2:21" x14ac:dyDescent="0.3">
      <c r="B244" s="14">
        <v>2013</v>
      </c>
      <c r="C244" s="15" t="s">
        <v>41</v>
      </c>
      <c r="D244" s="14" t="s">
        <v>11</v>
      </c>
      <c r="E244" s="15" t="s">
        <v>44</v>
      </c>
      <c r="F244" s="14" t="s">
        <v>52</v>
      </c>
      <c r="G244" s="15" t="s">
        <v>13</v>
      </c>
      <c r="H244" s="14">
        <v>7200</v>
      </c>
      <c r="L244" s="17">
        <v>3800</v>
      </c>
      <c r="M244" s="16">
        <v>4100</v>
      </c>
      <c r="P244" s="17">
        <v>8000</v>
      </c>
      <c r="S244" s="16">
        <v>14000</v>
      </c>
      <c r="T244" s="17">
        <v>600</v>
      </c>
      <c r="U244" s="16">
        <v>1000</v>
      </c>
    </row>
    <row r="245" spans="2:21" x14ac:dyDescent="0.3">
      <c r="B245" s="14">
        <v>2007</v>
      </c>
      <c r="C245" s="15" t="s">
        <v>41</v>
      </c>
      <c r="D245" s="14" t="s">
        <v>50</v>
      </c>
      <c r="E245" s="19">
        <v>6</v>
      </c>
      <c r="F245" s="14" t="s">
        <v>51</v>
      </c>
      <c r="G245" s="15" t="s">
        <v>30</v>
      </c>
      <c r="H245" s="14">
        <v>8600</v>
      </c>
      <c r="L245" s="17">
        <v>4180</v>
      </c>
      <c r="M245" s="16">
        <v>5500</v>
      </c>
      <c r="Q245" s="16">
        <v>7500</v>
      </c>
      <c r="S245" s="16">
        <v>14000</v>
      </c>
      <c r="T245" s="17">
        <v>1000</v>
      </c>
      <c r="U245" s="16">
        <v>1500</v>
      </c>
    </row>
    <row r="246" spans="2:21" x14ac:dyDescent="0.3">
      <c r="B246" s="14">
        <v>2007</v>
      </c>
      <c r="C246" s="15" t="s">
        <v>41</v>
      </c>
      <c r="D246" s="14" t="s">
        <v>50</v>
      </c>
      <c r="E246" s="19">
        <v>6</v>
      </c>
      <c r="F246" s="14" t="s">
        <v>51</v>
      </c>
      <c r="G246" s="15" t="s">
        <v>30</v>
      </c>
      <c r="H246" s="14">
        <v>8600</v>
      </c>
      <c r="L246" s="17">
        <v>4180</v>
      </c>
      <c r="M246" s="16">
        <v>5500</v>
      </c>
      <c r="R246" s="17">
        <v>9500</v>
      </c>
      <c r="S246" s="16">
        <v>16000</v>
      </c>
      <c r="T246" s="17">
        <v>1000</v>
      </c>
      <c r="U246" s="16">
        <v>1500</v>
      </c>
    </row>
    <row r="247" spans="2:21" x14ac:dyDescent="0.3">
      <c r="B247" s="14">
        <v>2008</v>
      </c>
      <c r="C247" s="15" t="s">
        <v>41</v>
      </c>
      <c r="D247" s="14" t="s">
        <v>50</v>
      </c>
      <c r="E247" s="19">
        <v>6</v>
      </c>
      <c r="F247" s="14" t="s">
        <v>51</v>
      </c>
      <c r="G247" s="15" t="s">
        <v>30</v>
      </c>
      <c r="H247" s="14">
        <v>8600</v>
      </c>
      <c r="L247" s="17">
        <v>4180</v>
      </c>
      <c r="M247" s="16">
        <v>5500</v>
      </c>
      <c r="Q247" s="16">
        <v>9300</v>
      </c>
      <c r="S247" s="16">
        <v>14000</v>
      </c>
      <c r="T247" s="17">
        <v>1000</v>
      </c>
      <c r="U247" s="16">
        <v>1500</v>
      </c>
    </row>
    <row r="248" spans="2:21" x14ac:dyDescent="0.3">
      <c r="B248" s="14">
        <v>2008</v>
      </c>
      <c r="C248" s="15" t="s">
        <v>41</v>
      </c>
      <c r="D248" s="14" t="s">
        <v>50</v>
      </c>
      <c r="E248" s="19">
        <v>6</v>
      </c>
      <c r="F248" s="14" t="s">
        <v>51</v>
      </c>
      <c r="G248" s="15" t="s">
        <v>30</v>
      </c>
      <c r="H248" s="14">
        <v>8600</v>
      </c>
      <c r="L248" s="17">
        <v>4180</v>
      </c>
      <c r="M248" s="16">
        <v>5500</v>
      </c>
      <c r="R248" s="17">
        <v>8000</v>
      </c>
      <c r="S248" s="16">
        <v>14000</v>
      </c>
      <c r="T248" s="17">
        <v>600</v>
      </c>
      <c r="U248" s="16">
        <v>1000</v>
      </c>
    </row>
    <row r="249" spans="2:21" x14ac:dyDescent="0.3">
      <c r="B249" s="14">
        <v>2009</v>
      </c>
      <c r="C249" s="15" t="s">
        <v>41</v>
      </c>
      <c r="D249" s="14" t="s">
        <v>50</v>
      </c>
      <c r="E249" s="19">
        <v>6</v>
      </c>
      <c r="F249" s="14" t="s">
        <v>51</v>
      </c>
      <c r="G249" s="15" t="s">
        <v>30</v>
      </c>
      <c r="H249" s="14">
        <v>8600</v>
      </c>
      <c r="L249" s="17">
        <v>4180</v>
      </c>
      <c r="M249" s="16">
        <v>5500</v>
      </c>
      <c r="Q249" s="16">
        <v>9300</v>
      </c>
      <c r="S249" s="16">
        <v>16000</v>
      </c>
      <c r="T249" s="17">
        <v>1000</v>
      </c>
      <c r="U249" s="16">
        <v>1500</v>
      </c>
    </row>
    <row r="250" spans="2:21" x14ac:dyDescent="0.3">
      <c r="B250" s="14">
        <v>2010</v>
      </c>
      <c r="C250" s="15" t="s">
        <v>41</v>
      </c>
      <c r="D250" s="14" t="s">
        <v>50</v>
      </c>
      <c r="E250" s="19">
        <v>6</v>
      </c>
      <c r="F250" s="14" t="s">
        <v>51</v>
      </c>
      <c r="G250" s="15" t="s">
        <v>30</v>
      </c>
      <c r="H250" s="14">
        <v>8600</v>
      </c>
      <c r="L250" s="17">
        <v>4180</v>
      </c>
      <c r="M250" s="16">
        <v>5500</v>
      </c>
      <c r="Q250" s="16">
        <v>9300</v>
      </c>
      <c r="S250" s="16">
        <v>16000</v>
      </c>
      <c r="T250" s="17">
        <v>1000</v>
      </c>
      <c r="U250" s="16">
        <v>1500</v>
      </c>
    </row>
    <row r="251" spans="2:21" x14ac:dyDescent="0.3">
      <c r="B251" s="14">
        <v>2011</v>
      </c>
      <c r="C251" s="15" t="s">
        <v>41</v>
      </c>
      <c r="D251" s="14" t="s">
        <v>50</v>
      </c>
      <c r="E251" s="19">
        <v>6</v>
      </c>
      <c r="F251" s="14" t="s">
        <v>51</v>
      </c>
      <c r="G251" s="15" t="s">
        <v>30</v>
      </c>
      <c r="H251" s="14">
        <v>8600</v>
      </c>
      <c r="L251" s="17">
        <v>4180</v>
      </c>
      <c r="M251" s="16">
        <v>5500</v>
      </c>
      <c r="Q251" s="16">
        <v>9400</v>
      </c>
      <c r="S251" s="16">
        <v>16000</v>
      </c>
      <c r="T251" s="17">
        <v>1000</v>
      </c>
      <c r="U251" s="16">
        <v>1500</v>
      </c>
    </row>
    <row r="252" spans="2:21" x14ac:dyDescent="0.3">
      <c r="B252" s="14">
        <v>2012</v>
      </c>
      <c r="C252" s="15" t="s">
        <v>41</v>
      </c>
      <c r="D252" s="14" t="s">
        <v>50</v>
      </c>
      <c r="E252" s="19">
        <v>6</v>
      </c>
      <c r="F252" s="14" t="s">
        <v>51</v>
      </c>
      <c r="G252" s="15" t="s">
        <v>30</v>
      </c>
      <c r="H252" s="14">
        <v>8600</v>
      </c>
      <c r="L252" s="17">
        <v>4180</v>
      </c>
      <c r="M252" s="16">
        <v>5500</v>
      </c>
      <c r="Q252" s="16">
        <v>9400</v>
      </c>
      <c r="S252" s="16">
        <v>16000</v>
      </c>
      <c r="T252" s="17">
        <v>1000</v>
      </c>
      <c r="U252" s="16">
        <v>1500</v>
      </c>
    </row>
    <row r="253" spans="2:21" x14ac:dyDescent="0.3">
      <c r="B253" s="14">
        <v>2013</v>
      </c>
      <c r="C253" s="15" t="s">
        <v>41</v>
      </c>
      <c r="D253" s="14" t="s">
        <v>50</v>
      </c>
      <c r="E253" s="19">
        <v>6</v>
      </c>
      <c r="F253" s="14" t="s">
        <v>51</v>
      </c>
      <c r="G253" s="15" t="s">
        <v>30</v>
      </c>
      <c r="H253" s="14">
        <v>8600</v>
      </c>
      <c r="L253" s="17">
        <v>4180</v>
      </c>
      <c r="M253" s="16">
        <v>5500</v>
      </c>
      <c r="Q253" s="16">
        <v>9400</v>
      </c>
      <c r="S253" s="16">
        <v>16000</v>
      </c>
      <c r="T253" s="17">
        <v>600</v>
      </c>
      <c r="U253" s="16">
        <v>1000</v>
      </c>
    </row>
    <row r="254" spans="2:21" x14ac:dyDescent="0.3">
      <c r="B254" s="14">
        <v>2007</v>
      </c>
      <c r="C254" s="15" t="s">
        <v>58</v>
      </c>
      <c r="D254" s="14" t="s">
        <v>59</v>
      </c>
      <c r="E254" s="19">
        <v>4.8</v>
      </c>
      <c r="F254" s="14" t="s">
        <v>60</v>
      </c>
      <c r="G254" s="15" t="s">
        <v>0</v>
      </c>
      <c r="H254" s="14">
        <v>7100</v>
      </c>
      <c r="L254" s="17">
        <v>3200</v>
      </c>
      <c r="M254" s="16">
        <v>4100</v>
      </c>
      <c r="O254" s="16">
        <v>4200</v>
      </c>
      <c r="S254" s="16">
        <v>10000</v>
      </c>
      <c r="T254" s="17">
        <v>600</v>
      </c>
      <c r="U254" s="16">
        <v>1000</v>
      </c>
    </row>
    <row r="255" spans="2:21" x14ac:dyDescent="0.3">
      <c r="B255" s="14">
        <v>2007</v>
      </c>
      <c r="C255" s="15" t="s">
        <v>58</v>
      </c>
      <c r="D255" s="14" t="s">
        <v>59</v>
      </c>
      <c r="E255" s="19">
        <v>4.8</v>
      </c>
      <c r="F255" s="14" t="s">
        <v>60</v>
      </c>
      <c r="G255" s="15" t="s">
        <v>0</v>
      </c>
      <c r="H255" s="14">
        <v>7100</v>
      </c>
      <c r="L255" s="17">
        <v>3200</v>
      </c>
      <c r="M255" s="16">
        <v>4100</v>
      </c>
      <c r="Q255" s="16">
        <v>6200</v>
      </c>
      <c r="S255" s="16">
        <v>12000</v>
      </c>
      <c r="T255" s="17">
        <v>600</v>
      </c>
      <c r="U255" s="16">
        <v>1000</v>
      </c>
    </row>
    <row r="256" spans="2:21" x14ac:dyDescent="0.3">
      <c r="B256" s="14">
        <v>2007</v>
      </c>
      <c r="C256" s="15" t="s">
        <v>58</v>
      </c>
      <c r="D256" s="14" t="s">
        <v>59</v>
      </c>
      <c r="E256" s="19">
        <v>5.3</v>
      </c>
      <c r="F256" s="14" t="s">
        <v>60</v>
      </c>
      <c r="G256" s="15" t="s">
        <v>0</v>
      </c>
      <c r="H256" s="14">
        <v>7100</v>
      </c>
      <c r="L256" s="17">
        <v>3200</v>
      </c>
      <c r="M256" s="16">
        <v>4100</v>
      </c>
      <c r="P256" s="17">
        <v>6200</v>
      </c>
      <c r="S256" s="16">
        <v>12000</v>
      </c>
      <c r="T256" s="17">
        <v>600</v>
      </c>
      <c r="U256" s="16">
        <v>1000</v>
      </c>
    </row>
    <row r="257" spans="2:21" x14ac:dyDescent="0.3">
      <c r="B257" s="14">
        <v>2007</v>
      </c>
      <c r="C257" s="15" t="s">
        <v>58</v>
      </c>
      <c r="D257" s="14" t="s">
        <v>59</v>
      </c>
      <c r="E257" s="19">
        <v>5.3</v>
      </c>
      <c r="F257" s="14" t="s">
        <v>60</v>
      </c>
      <c r="G257" s="15" t="s">
        <v>0</v>
      </c>
      <c r="H257" s="14">
        <v>7100</v>
      </c>
      <c r="L257" s="17">
        <v>3200</v>
      </c>
      <c r="M257" s="16">
        <v>4100</v>
      </c>
      <c r="Q257" s="16">
        <v>7200</v>
      </c>
      <c r="S257" s="16">
        <v>13000</v>
      </c>
      <c r="T257" s="17">
        <v>600</v>
      </c>
      <c r="U257" s="16">
        <v>1000</v>
      </c>
    </row>
    <row r="258" spans="2:21" x14ac:dyDescent="0.3">
      <c r="B258" s="14">
        <v>2008</v>
      </c>
      <c r="C258" s="15" t="s">
        <v>58</v>
      </c>
      <c r="D258" s="14" t="s">
        <v>59</v>
      </c>
      <c r="E258" s="15">
        <v>4.8</v>
      </c>
      <c r="F258" s="14" t="s">
        <v>60</v>
      </c>
      <c r="G258" s="15" t="s">
        <v>0</v>
      </c>
      <c r="H258" s="14">
        <v>7100</v>
      </c>
      <c r="L258" s="17">
        <v>3200</v>
      </c>
      <c r="M258" s="16">
        <v>4100</v>
      </c>
      <c r="O258" s="16">
        <v>4500</v>
      </c>
      <c r="S258" s="16">
        <v>10000</v>
      </c>
      <c r="T258" s="17">
        <v>600</v>
      </c>
      <c r="U258" s="16">
        <v>1000</v>
      </c>
    </row>
    <row r="259" spans="2:21" x14ac:dyDescent="0.3">
      <c r="B259" s="14">
        <v>2008</v>
      </c>
      <c r="C259" s="15" t="s">
        <v>58</v>
      </c>
      <c r="D259" s="14" t="s">
        <v>59</v>
      </c>
      <c r="E259" s="15">
        <v>4.8</v>
      </c>
      <c r="F259" s="14" t="s">
        <v>60</v>
      </c>
      <c r="G259" s="15" t="s">
        <v>0</v>
      </c>
      <c r="H259" s="14">
        <v>7100</v>
      </c>
      <c r="L259" s="17">
        <v>3200</v>
      </c>
      <c r="M259" s="16">
        <v>4100</v>
      </c>
      <c r="Q259" s="16">
        <v>6500</v>
      </c>
      <c r="S259" s="16">
        <v>12000</v>
      </c>
      <c r="T259" s="17">
        <v>600</v>
      </c>
      <c r="U259" s="16">
        <v>1000</v>
      </c>
    </row>
    <row r="260" spans="2:21" x14ac:dyDescent="0.3">
      <c r="B260" s="14">
        <v>2008</v>
      </c>
      <c r="C260" s="15" t="s">
        <v>58</v>
      </c>
      <c r="D260" s="14" t="s">
        <v>59</v>
      </c>
      <c r="E260" s="15">
        <v>5.3</v>
      </c>
      <c r="F260" s="14" t="s">
        <v>60</v>
      </c>
      <c r="G260" s="15" t="s">
        <v>0</v>
      </c>
      <c r="H260" s="14">
        <v>7100</v>
      </c>
      <c r="L260" s="17">
        <v>3200</v>
      </c>
      <c r="M260" s="16">
        <v>4100</v>
      </c>
      <c r="P260" s="17">
        <v>6500</v>
      </c>
      <c r="S260" s="16">
        <v>12000</v>
      </c>
      <c r="T260" s="17">
        <v>600</v>
      </c>
      <c r="U260" s="16">
        <v>1000</v>
      </c>
    </row>
    <row r="261" spans="2:21" x14ac:dyDescent="0.3">
      <c r="B261" s="14">
        <v>2008</v>
      </c>
      <c r="C261" s="15" t="s">
        <v>58</v>
      </c>
      <c r="D261" s="14" t="s">
        <v>59</v>
      </c>
      <c r="E261" s="15">
        <v>5.3</v>
      </c>
      <c r="F261" s="14" t="s">
        <v>60</v>
      </c>
      <c r="G261" s="15" t="s">
        <v>0</v>
      </c>
      <c r="H261" s="14">
        <v>7100</v>
      </c>
      <c r="L261" s="17">
        <v>3200</v>
      </c>
      <c r="M261" s="16">
        <v>4100</v>
      </c>
      <c r="Q261" s="16">
        <v>7500</v>
      </c>
      <c r="S261" s="16">
        <v>13000</v>
      </c>
      <c r="T261" s="17">
        <v>600</v>
      </c>
      <c r="U261" s="16">
        <v>1000</v>
      </c>
    </row>
    <row r="262" spans="2:21" x14ac:dyDescent="0.3">
      <c r="B262" s="14">
        <v>2009</v>
      </c>
      <c r="C262" s="15" t="s">
        <v>58</v>
      </c>
      <c r="D262" s="14" t="s">
        <v>59</v>
      </c>
      <c r="E262" s="15">
        <v>4.8</v>
      </c>
      <c r="F262" s="14" t="s">
        <v>60</v>
      </c>
      <c r="G262" s="15" t="s">
        <v>0</v>
      </c>
      <c r="H262" s="14">
        <v>7100</v>
      </c>
      <c r="L262" s="17">
        <v>3200</v>
      </c>
      <c r="M262" s="16">
        <v>4100</v>
      </c>
      <c r="O262" s="16">
        <v>4500</v>
      </c>
      <c r="S262" s="16">
        <v>10000</v>
      </c>
      <c r="T262" s="17">
        <v>600</v>
      </c>
      <c r="U262" s="16">
        <v>1000</v>
      </c>
    </row>
    <row r="263" spans="2:21" x14ac:dyDescent="0.3">
      <c r="B263" s="14">
        <v>2009</v>
      </c>
      <c r="C263" s="15" t="s">
        <v>58</v>
      </c>
      <c r="D263" s="14" t="s">
        <v>59</v>
      </c>
      <c r="E263" s="15">
        <v>4.8</v>
      </c>
      <c r="F263" s="14" t="s">
        <v>60</v>
      </c>
      <c r="G263" s="15" t="s">
        <v>0</v>
      </c>
      <c r="H263" s="14">
        <v>7100</v>
      </c>
      <c r="L263" s="17">
        <v>3200</v>
      </c>
      <c r="M263" s="16">
        <v>4100</v>
      </c>
      <c r="Q263" s="16">
        <v>4800</v>
      </c>
      <c r="S263" s="16">
        <v>10300</v>
      </c>
      <c r="T263" s="17">
        <v>600</v>
      </c>
      <c r="U263" s="16">
        <v>1000</v>
      </c>
    </row>
    <row r="264" spans="2:21" x14ac:dyDescent="0.3">
      <c r="B264" s="14">
        <v>2009</v>
      </c>
      <c r="C264" s="15" t="s">
        <v>58</v>
      </c>
      <c r="D264" s="14" t="s">
        <v>59</v>
      </c>
      <c r="E264" s="15">
        <v>5.3</v>
      </c>
      <c r="F264" s="14" t="s">
        <v>60</v>
      </c>
      <c r="G264" s="15" t="s">
        <v>0</v>
      </c>
      <c r="H264" s="14">
        <v>7100</v>
      </c>
      <c r="L264" s="17">
        <v>3200</v>
      </c>
      <c r="M264" s="16">
        <v>4100</v>
      </c>
      <c r="N264" s="17">
        <v>5400</v>
      </c>
      <c r="S264" s="16">
        <v>11000</v>
      </c>
      <c r="T264" s="17">
        <v>600</v>
      </c>
      <c r="U264" s="16">
        <v>1000</v>
      </c>
    </row>
    <row r="265" spans="2:21" x14ac:dyDescent="0.3">
      <c r="B265" s="14">
        <v>2009</v>
      </c>
      <c r="C265" s="15" t="s">
        <v>58</v>
      </c>
      <c r="D265" s="14" t="s">
        <v>59</v>
      </c>
      <c r="E265" s="15">
        <v>5.3</v>
      </c>
      <c r="F265" s="14" t="s">
        <v>60</v>
      </c>
      <c r="G265" s="15" t="s">
        <v>0</v>
      </c>
      <c r="H265" s="14">
        <v>7100</v>
      </c>
      <c r="L265" s="17">
        <v>3200</v>
      </c>
      <c r="M265" s="16">
        <v>4100</v>
      </c>
      <c r="P265" s="17">
        <v>5900</v>
      </c>
      <c r="S265" s="16">
        <v>11500</v>
      </c>
      <c r="T265" s="17">
        <v>600</v>
      </c>
      <c r="U265" s="16">
        <v>1000</v>
      </c>
    </row>
    <row r="266" spans="2:21" x14ac:dyDescent="0.3">
      <c r="B266" s="14">
        <v>2009</v>
      </c>
      <c r="C266" s="15" t="s">
        <v>58</v>
      </c>
      <c r="D266" s="14" t="s">
        <v>59</v>
      </c>
      <c r="E266" s="15" t="s">
        <v>44</v>
      </c>
      <c r="F266" s="14" t="s">
        <v>60</v>
      </c>
      <c r="G266" s="15" t="s">
        <v>0</v>
      </c>
      <c r="H266" s="14">
        <v>7100</v>
      </c>
      <c r="L266" s="17">
        <v>3200</v>
      </c>
      <c r="M266" s="16">
        <v>4100</v>
      </c>
      <c r="P266" s="17">
        <v>8400</v>
      </c>
      <c r="S266" s="16">
        <v>14000</v>
      </c>
      <c r="T266" s="17">
        <v>600</v>
      </c>
      <c r="U266" s="16">
        <v>1000</v>
      </c>
    </row>
    <row r="267" spans="2:21" x14ac:dyDescent="0.3">
      <c r="B267" s="14">
        <v>2010</v>
      </c>
      <c r="C267" s="15" t="s">
        <v>58</v>
      </c>
      <c r="D267" s="14" t="s">
        <v>59</v>
      </c>
      <c r="E267" s="15">
        <v>5.3</v>
      </c>
      <c r="F267" s="14" t="s">
        <v>60</v>
      </c>
      <c r="G267" s="15" t="s">
        <v>0</v>
      </c>
      <c r="H267" s="14">
        <v>7100</v>
      </c>
      <c r="L267" s="17">
        <v>3200</v>
      </c>
      <c r="M267" s="16">
        <v>4100</v>
      </c>
      <c r="N267" s="17">
        <v>5400</v>
      </c>
      <c r="S267" s="16">
        <v>11000</v>
      </c>
      <c r="T267" s="17">
        <v>600</v>
      </c>
      <c r="U267" s="16">
        <v>1100</v>
      </c>
    </row>
    <row r="268" spans="2:21" x14ac:dyDescent="0.3">
      <c r="B268" s="14">
        <v>2010</v>
      </c>
      <c r="C268" s="15" t="s">
        <v>58</v>
      </c>
      <c r="D268" s="14" t="s">
        <v>59</v>
      </c>
      <c r="E268" s="15">
        <v>5.3</v>
      </c>
      <c r="F268" s="14" t="s">
        <v>60</v>
      </c>
      <c r="G268" s="15" t="s">
        <v>0</v>
      </c>
      <c r="H268" s="14">
        <v>7100</v>
      </c>
      <c r="L268" s="17">
        <v>3200</v>
      </c>
      <c r="M268" s="16">
        <v>4100</v>
      </c>
      <c r="P268" s="17">
        <v>5900</v>
      </c>
      <c r="S268" s="16">
        <v>11500</v>
      </c>
      <c r="T268" s="17">
        <v>600</v>
      </c>
      <c r="U268" s="16">
        <v>1100</v>
      </c>
    </row>
    <row r="269" spans="2:21" x14ac:dyDescent="0.3">
      <c r="B269" s="14">
        <v>2010</v>
      </c>
      <c r="C269" s="15" t="s">
        <v>58</v>
      </c>
      <c r="D269" s="14" t="s">
        <v>59</v>
      </c>
      <c r="E269" s="15" t="s">
        <v>44</v>
      </c>
      <c r="F269" s="14" t="s">
        <v>60</v>
      </c>
      <c r="G269" s="15" t="s">
        <v>0</v>
      </c>
      <c r="H269" s="14">
        <v>7100</v>
      </c>
      <c r="L269" s="17">
        <v>3200</v>
      </c>
      <c r="M269" s="16">
        <v>4100</v>
      </c>
      <c r="P269" s="17">
        <v>8400</v>
      </c>
      <c r="S269" s="16">
        <v>14000</v>
      </c>
      <c r="T269" s="17">
        <v>600</v>
      </c>
      <c r="U269" s="16">
        <v>1100</v>
      </c>
    </row>
    <row r="270" spans="2:21" x14ac:dyDescent="0.3">
      <c r="B270" s="14">
        <v>2011</v>
      </c>
      <c r="C270" s="15" t="s">
        <v>58</v>
      </c>
      <c r="D270" s="14" t="s">
        <v>59</v>
      </c>
      <c r="E270" s="15">
        <v>5.3</v>
      </c>
      <c r="F270" s="14" t="s">
        <v>60</v>
      </c>
      <c r="G270" s="15" t="s">
        <v>0</v>
      </c>
      <c r="H270" s="14">
        <v>7100</v>
      </c>
      <c r="L270" s="17">
        <v>3200</v>
      </c>
      <c r="M270" s="16">
        <v>4100</v>
      </c>
      <c r="P270" s="17">
        <v>6000</v>
      </c>
      <c r="S270" s="16">
        <v>11500</v>
      </c>
      <c r="T270" s="17">
        <v>600</v>
      </c>
      <c r="U270" s="16">
        <v>1100</v>
      </c>
    </row>
    <row r="271" spans="2:21" x14ac:dyDescent="0.3">
      <c r="B271" s="14">
        <v>2011</v>
      </c>
      <c r="C271" s="15" t="s">
        <v>58</v>
      </c>
      <c r="D271" s="14" t="s">
        <v>59</v>
      </c>
      <c r="E271" s="15">
        <v>6.2</v>
      </c>
      <c r="F271" s="14" t="s">
        <v>60</v>
      </c>
      <c r="G271" s="15" t="s">
        <v>0</v>
      </c>
      <c r="H271" s="14">
        <v>7100</v>
      </c>
      <c r="L271" s="17">
        <v>3200</v>
      </c>
      <c r="M271" s="16">
        <v>4100</v>
      </c>
      <c r="P271" s="17">
        <v>8300</v>
      </c>
      <c r="S271" s="16">
        <v>14000</v>
      </c>
      <c r="T271" s="17">
        <v>600</v>
      </c>
      <c r="U271" s="16">
        <v>1100</v>
      </c>
    </row>
    <row r="272" spans="2:21" x14ac:dyDescent="0.3">
      <c r="B272" s="14">
        <v>2011</v>
      </c>
      <c r="C272" s="15" t="s">
        <v>58</v>
      </c>
      <c r="D272" s="14" t="s">
        <v>59</v>
      </c>
      <c r="E272" s="15" t="s">
        <v>44</v>
      </c>
      <c r="F272" s="14" t="s">
        <v>60</v>
      </c>
      <c r="G272" s="15" t="s">
        <v>0</v>
      </c>
      <c r="H272" s="14">
        <v>7100</v>
      </c>
      <c r="L272" s="17">
        <v>3200</v>
      </c>
      <c r="M272" s="16">
        <v>4100</v>
      </c>
      <c r="P272" s="17">
        <v>8500</v>
      </c>
      <c r="S272" s="16">
        <v>14000</v>
      </c>
      <c r="T272" s="17">
        <v>600</v>
      </c>
      <c r="U272" s="16">
        <v>1100</v>
      </c>
    </row>
    <row r="273" spans="2:21" x14ac:dyDescent="0.3">
      <c r="B273" s="14">
        <v>2011</v>
      </c>
      <c r="C273" s="15" t="s">
        <v>58</v>
      </c>
      <c r="D273" s="14" t="s">
        <v>59</v>
      </c>
      <c r="E273" s="15" t="s">
        <v>45</v>
      </c>
      <c r="F273" s="14" t="s">
        <v>60</v>
      </c>
      <c r="G273" s="15" t="s">
        <v>0</v>
      </c>
      <c r="H273" s="14">
        <v>7100</v>
      </c>
      <c r="L273" s="17">
        <v>3200</v>
      </c>
      <c r="M273" s="16">
        <v>4100</v>
      </c>
      <c r="N273" s="17">
        <v>5600</v>
      </c>
      <c r="S273" s="16">
        <v>11000</v>
      </c>
      <c r="T273" s="17">
        <v>600</v>
      </c>
      <c r="U273" s="16">
        <v>1100</v>
      </c>
    </row>
    <row r="274" spans="2:21" x14ac:dyDescent="0.3">
      <c r="B274" s="14">
        <v>2011</v>
      </c>
      <c r="C274" s="15" t="s">
        <v>58</v>
      </c>
      <c r="D274" s="14" t="s">
        <v>59</v>
      </c>
      <c r="E274" s="15" t="s">
        <v>46</v>
      </c>
      <c r="F274" s="14" t="s">
        <v>60</v>
      </c>
      <c r="G274" s="15" t="s">
        <v>0</v>
      </c>
      <c r="H274" s="14">
        <v>7100</v>
      </c>
      <c r="L274" s="17">
        <v>3200</v>
      </c>
      <c r="M274" s="16">
        <v>4100</v>
      </c>
      <c r="N274" s="17">
        <v>5500</v>
      </c>
      <c r="S274" s="16">
        <v>11000</v>
      </c>
      <c r="T274" s="17">
        <v>600</v>
      </c>
      <c r="U274" s="16">
        <v>1100</v>
      </c>
    </row>
    <row r="275" spans="2:21" x14ac:dyDescent="0.3">
      <c r="B275" s="14">
        <v>2012</v>
      </c>
      <c r="C275" s="15" t="s">
        <v>58</v>
      </c>
      <c r="D275" s="14" t="s">
        <v>59</v>
      </c>
      <c r="E275" s="15">
        <v>5.3</v>
      </c>
      <c r="F275" s="14" t="s">
        <v>60</v>
      </c>
      <c r="G275" s="15" t="s">
        <v>0</v>
      </c>
      <c r="H275" s="14">
        <v>7100</v>
      </c>
      <c r="L275" s="17">
        <v>3200</v>
      </c>
      <c r="M275" s="16">
        <v>4100</v>
      </c>
      <c r="N275" s="17">
        <v>5500</v>
      </c>
      <c r="S275" s="16">
        <v>11000</v>
      </c>
      <c r="T275" s="17">
        <v>600</v>
      </c>
      <c r="U275" s="16">
        <v>1100</v>
      </c>
    </row>
    <row r="276" spans="2:21" x14ac:dyDescent="0.3">
      <c r="B276" s="14">
        <v>2012</v>
      </c>
      <c r="C276" s="15" t="s">
        <v>58</v>
      </c>
      <c r="D276" s="14" t="s">
        <v>59</v>
      </c>
      <c r="E276" s="15">
        <v>5.3</v>
      </c>
      <c r="F276" s="14" t="s">
        <v>60</v>
      </c>
      <c r="G276" s="15" t="s">
        <v>0</v>
      </c>
      <c r="H276" s="14">
        <v>7100</v>
      </c>
      <c r="L276" s="17">
        <v>3200</v>
      </c>
      <c r="M276" s="16">
        <v>4100</v>
      </c>
      <c r="P276" s="17">
        <v>6000</v>
      </c>
      <c r="S276" s="16">
        <v>11500</v>
      </c>
      <c r="T276" s="17">
        <v>600</v>
      </c>
      <c r="U276" s="16">
        <v>1100</v>
      </c>
    </row>
    <row r="277" spans="2:21" x14ac:dyDescent="0.3">
      <c r="B277" s="14">
        <v>2012</v>
      </c>
      <c r="C277" s="15" t="s">
        <v>58</v>
      </c>
      <c r="D277" s="14" t="s">
        <v>59</v>
      </c>
      <c r="E277" s="15">
        <v>6.2</v>
      </c>
      <c r="F277" s="14" t="s">
        <v>60</v>
      </c>
      <c r="G277" s="15" t="s">
        <v>0</v>
      </c>
      <c r="H277" s="14">
        <v>7100</v>
      </c>
      <c r="L277" s="17">
        <v>3200</v>
      </c>
      <c r="M277" s="16">
        <v>4100</v>
      </c>
      <c r="P277" s="17">
        <v>8300</v>
      </c>
      <c r="S277" s="16">
        <v>14000</v>
      </c>
      <c r="T277" s="17">
        <v>600</v>
      </c>
      <c r="U277" s="16">
        <v>1100</v>
      </c>
    </row>
    <row r="278" spans="2:21" x14ac:dyDescent="0.3">
      <c r="B278" s="14">
        <v>2012</v>
      </c>
      <c r="C278" s="15" t="s">
        <v>58</v>
      </c>
      <c r="D278" s="14" t="s">
        <v>59</v>
      </c>
      <c r="E278" s="15" t="s">
        <v>44</v>
      </c>
      <c r="F278" s="14" t="s">
        <v>60</v>
      </c>
      <c r="G278" s="15" t="s">
        <v>0</v>
      </c>
      <c r="H278" s="14">
        <v>7100</v>
      </c>
      <c r="L278" s="17">
        <v>3200</v>
      </c>
      <c r="M278" s="16">
        <v>4100</v>
      </c>
      <c r="P278" s="17">
        <v>8500</v>
      </c>
      <c r="S278" s="16">
        <v>14000</v>
      </c>
      <c r="T278" s="17">
        <v>600</v>
      </c>
      <c r="U278" s="16">
        <v>1100</v>
      </c>
    </row>
    <row r="279" spans="2:21" x14ac:dyDescent="0.3">
      <c r="B279" s="14">
        <v>2013</v>
      </c>
      <c r="C279" s="15" t="s">
        <v>58</v>
      </c>
      <c r="D279" s="14" t="s">
        <v>59</v>
      </c>
      <c r="E279" s="15">
        <v>5.3</v>
      </c>
      <c r="F279" s="14" t="s">
        <v>60</v>
      </c>
      <c r="G279" s="15" t="s">
        <v>0</v>
      </c>
      <c r="H279" s="14">
        <v>7100</v>
      </c>
      <c r="L279" s="17">
        <v>3200</v>
      </c>
      <c r="M279" s="16">
        <v>4100</v>
      </c>
      <c r="N279" s="17">
        <v>5500</v>
      </c>
      <c r="S279" s="16">
        <v>11000</v>
      </c>
      <c r="T279" s="17">
        <v>600</v>
      </c>
      <c r="U279" s="16">
        <v>1000</v>
      </c>
    </row>
    <row r="280" spans="2:21" x14ac:dyDescent="0.3">
      <c r="B280" s="14">
        <v>2013</v>
      </c>
      <c r="C280" s="15" t="s">
        <v>58</v>
      </c>
      <c r="D280" s="14" t="s">
        <v>59</v>
      </c>
      <c r="E280" s="15">
        <v>5.3</v>
      </c>
      <c r="F280" s="14" t="s">
        <v>60</v>
      </c>
      <c r="G280" s="15" t="s">
        <v>0</v>
      </c>
      <c r="H280" s="14">
        <v>7100</v>
      </c>
      <c r="L280" s="17">
        <v>3200</v>
      </c>
      <c r="M280" s="16">
        <v>4100</v>
      </c>
      <c r="P280" s="17">
        <v>6000</v>
      </c>
      <c r="S280" s="16">
        <v>11500</v>
      </c>
      <c r="T280" s="17">
        <v>600</v>
      </c>
      <c r="U280" s="16">
        <v>1000</v>
      </c>
    </row>
    <row r="281" spans="2:21" x14ac:dyDescent="0.3">
      <c r="B281" s="14">
        <v>2013</v>
      </c>
      <c r="C281" s="15" t="s">
        <v>58</v>
      </c>
      <c r="D281" s="14" t="s">
        <v>59</v>
      </c>
      <c r="E281" s="15" t="s">
        <v>44</v>
      </c>
      <c r="F281" s="14" t="s">
        <v>60</v>
      </c>
      <c r="G281" s="15" t="s">
        <v>0</v>
      </c>
      <c r="H281" s="14">
        <v>7100</v>
      </c>
      <c r="L281" s="17">
        <v>3200</v>
      </c>
      <c r="M281" s="16">
        <v>4100</v>
      </c>
      <c r="P281" s="17">
        <v>8500</v>
      </c>
      <c r="S281" s="16">
        <v>14000</v>
      </c>
      <c r="T281" s="17">
        <v>600</v>
      </c>
      <c r="U281" s="16">
        <v>1000</v>
      </c>
    </row>
    <row r="282" spans="2:21" x14ac:dyDescent="0.3">
      <c r="B282" s="14">
        <v>2014</v>
      </c>
      <c r="C282" s="15" t="s">
        <v>58</v>
      </c>
      <c r="D282" s="14" t="s">
        <v>59</v>
      </c>
      <c r="E282" s="15">
        <v>5.3</v>
      </c>
      <c r="F282" s="14" t="s">
        <v>60</v>
      </c>
      <c r="G282" s="15" t="s">
        <v>0</v>
      </c>
      <c r="H282" s="14">
        <v>7100</v>
      </c>
      <c r="L282" s="17">
        <v>3200</v>
      </c>
      <c r="M282" s="16">
        <v>4100</v>
      </c>
      <c r="N282" s="17">
        <v>5500</v>
      </c>
      <c r="S282" s="16">
        <v>11000</v>
      </c>
      <c r="T282" s="17">
        <v>600</v>
      </c>
      <c r="U282" s="16">
        <v>1000</v>
      </c>
    </row>
    <row r="283" spans="2:21" x14ac:dyDescent="0.3">
      <c r="B283" s="14">
        <v>2014</v>
      </c>
      <c r="C283" s="15" t="s">
        <v>58</v>
      </c>
      <c r="D283" s="14" t="s">
        <v>59</v>
      </c>
      <c r="E283" s="15">
        <v>5.3</v>
      </c>
      <c r="F283" s="14" t="s">
        <v>60</v>
      </c>
      <c r="G283" s="15" t="s">
        <v>0</v>
      </c>
      <c r="H283" s="14">
        <v>7100</v>
      </c>
      <c r="L283" s="17">
        <v>3200</v>
      </c>
      <c r="M283" s="16">
        <v>4100</v>
      </c>
      <c r="P283" s="17">
        <v>6000</v>
      </c>
      <c r="S283" s="16">
        <v>11500</v>
      </c>
      <c r="T283" s="17">
        <v>600</v>
      </c>
      <c r="U283" s="16">
        <v>1000</v>
      </c>
    </row>
    <row r="284" spans="2:21" x14ac:dyDescent="0.3">
      <c r="B284" s="14">
        <v>2014</v>
      </c>
      <c r="C284" s="15" t="s">
        <v>58</v>
      </c>
      <c r="D284" s="14" t="s">
        <v>59</v>
      </c>
      <c r="E284" s="15" t="s">
        <v>44</v>
      </c>
      <c r="F284" s="14" t="s">
        <v>60</v>
      </c>
      <c r="G284" s="15" t="s">
        <v>0</v>
      </c>
      <c r="H284" s="14">
        <v>7100</v>
      </c>
      <c r="L284" s="17">
        <v>3200</v>
      </c>
      <c r="M284" s="16">
        <v>4100</v>
      </c>
      <c r="P284" s="17">
        <v>8500</v>
      </c>
      <c r="S284" s="16">
        <v>14000</v>
      </c>
      <c r="T284" s="17">
        <v>600</v>
      </c>
      <c r="U284" s="16">
        <v>1000</v>
      </c>
    </row>
    <row r="285" spans="2:21" x14ac:dyDescent="0.3">
      <c r="B285" s="14">
        <v>2009</v>
      </c>
      <c r="C285" s="15" t="s">
        <v>58</v>
      </c>
      <c r="D285" s="14" t="s">
        <v>61</v>
      </c>
      <c r="E285" s="15">
        <v>6.2</v>
      </c>
      <c r="F285" s="14" t="s">
        <v>60</v>
      </c>
      <c r="G285" s="15" t="s">
        <v>0</v>
      </c>
      <c r="H285" s="14">
        <v>7100</v>
      </c>
      <c r="L285" s="17">
        <v>3200</v>
      </c>
      <c r="M285" s="16">
        <v>4100</v>
      </c>
      <c r="P285" s="17">
        <v>8500</v>
      </c>
      <c r="S285" s="16">
        <v>14000</v>
      </c>
      <c r="T285" s="17">
        <v>600</v>
      </c>
      <c r="U285" s="16">
        <v>1000</v>
      </c>
    </row>
    <row r="286" spans="2:21" x14ac:dyDescent="0.3">
      <c r="B286" s="14">
        <v>2010</v>
      </c>
      <c r="C286" s="15" t="s">
        <v>58</v>
      </c>
      <c r="D286" s="14" t="s">
        <v>61</v>
      </c>
      <c r="E286" s="15">
        <v>6.2</v>
      </c>
      <c r="F286" s="14" t="s">
        <v>60</v>
      </c>
      <c r="G286" s="15" t="s">
        <v>0</v>
      </c>
      <c r="H286" s="14">
        <v>7100</v>
      </c>
      <c r="L286" s="17">
        <v>3200</v>
      </c>
      <c r="M286" s="16">
        <v>4100</v>
      </c>
      <c r="P286" s="17">
        <v>8300</v>
      </c>
      <c r="S286" s="16">
        <v>14000</v>
      </c>
      <c r="T286" s="17">
        <v>600</v>
      </c>
      <c r="U286" s="16">
        <v>1100</v>
      </c>
    </row>
    <row r="287" spans="2:21" x14ac:dyDescent="0.3">
      <c r="B287" s="14">
        <v>2011</v>
      </c>
      <c r="C287" s="15" t="s">
        <v>58</v>
      </c>
      <c r="D287" s="14" t="s">
        <v>61</v>
      </c>
      <c r="E287" s="15">
        <v>6.2</v>
      </c>
      <c r="F287" s="14" t="s">
        <v>60</v>
      </c>
      <c r="G287" s="15" t="s">
        <v>0</v>
      </c>
      <c r="H287" s="14">
        <v>7100</v>
      </c>
      <c r="L287" s="17">
        <v>3200</v>
      </c>
      <c r="M287" s="16">
        <v>4100</v>
      </c>
      <c r="P287" s="17">
        <v>8300</v>
      </c>
      <c r="S287" s="16">
        <v>14000</v>
      </c>
      <c r="T287" s="17">
        <v>600</v>
      </c>
      <c r="U287" s="16">
        <v>1100</v>
      </c>
    </row>
    <row r="288" spans="2:21" x14ac:dyDescent="0.3">
      <c r="B288" s="14">
        <v>2012</v>
      </c>
      <c r="C288" s="15" t="s">
        <v>58</v>
      </c>
      <c r="D288" s="14" t="s">
        <v>61</v>
      </c>
      <c r="E288" s="15">
        <v>6.2</v>
      </c>
      <c r="F288" s="14" t="s">
        <v>60</v>
      </c>
      <c r="G288" s="15" t="s">
        <v>0</v>
      </c>
      <c r="H288" s="14">
        <v>7100</v>
      </c>
      <c r="L288" s="17">
        <v>3200</v>
      </c>
      <c r="M288" s="16">
        <v>4100</v>
      </c>
      <c r="P288" s="17">
        <v>8300</v>
      </c>
      <c r="S288" s="16">
        <v>14000</v>
      </c>
      <c r="T288" s="17">
        <v>600</v>
      </c>
      <c r="U288" s="16">
        <v>1100</v>
      </c>
    </row>
    <row r="289" spans="2:21" x14ac:dyDescent="0.3">
      <c r="B289" s="14">
        <v>2013</v>
      </c>
      <c r="C289" s="15" t="s">
        <v>58</v>
      </c>
      <c r="D289" s="14" t="s">
        <v>61</v>
      </c>
      <c r="E289" s="15">
        <v>6.2</v>
      </c>
      <c r="F289" s="14" t="s">
        <v>60</v>
      </c>
      <c r="G289" s="15" t="s">
        <v>0</v>
      </c>
      <c r="H289" s="14">
        <v>7100</v>
      </c>
      <c r="L289" s="17">
        <v>3200</v>
      </c>
      <c r="M289" s="16">
        <v>4100</v>
      </c>
      <c r="P289" s="17">
        <v>8300</v>
      </c>
      <c r="S289" s="16">
        <v>14000</v>
      </c>
      <c r="T289" s="17">
        <v>600</v>
      </c>
      <c r="U289" s="16">
        <v>1000</v>
      </c>
    </row>
    <row r="290" spans="2:21" x14ac:dyDescent="0.3">
      <c r="B290" s="14">
        <v>2014</v>
      </c>
      <c r="C290" s="15" t="s">
        <v>58</v>
      </c>
      <c r="D290" s="14" t="s">
        <v>61</v>
      </c>
      <c r="E290" s="15">
        <v>6.2</v>
      </c>
      <c r="F290" s="14" t="s">
        <v>60</v>
      </c>
      <c r="G290" s="15" t="s">
        <v>0</v>
      </c>
      <c r="H290" s="14">
        <v>7100</v>
      </c>
      <c r="L290" s="17">
        <v>3200</v>
      </c>
      <c r="M290" s="16">
        <v>4100</v>
      </c>
      <c r="P290" s="17">
        <v>8300</v>
      </c>
      <c r="S290" s="16">
        <v>14000</v>
      </c>
      <c r="T290" s="17">
        <v>600</v>
      </c>
      <c r="U290" s="16">
        <v>1000</v>
      </c>
    </row>
    <row r="291" spans="2:21" x14ac:dyDescent="0.3">
      <c r="B291" s="14">
        <v>2009</v>
      </c>
      <c r="C291" s="15" t="s">
        <v>58</v>
      </c>
      <c r="D291" s="14" t="s">
        <v>62</v>
      </c>
      <c r="E291" s="19">
        <v>6</v>
      </c>
      <c r="F291" s="14" t="s">
        <v>60</v>
      </c>
      <c r="G291" s="15" t="s">
        <v>0</v>
      </c>
      <c r="H291" s="14">
        <v>7300</v>
      </c>
      <c r="L291" s="17">
        <v>3400</v>
      </c>
      <c r="M291" s="16">
        <v>4100</v>
      </c>
      <c r="N291" s="17">
        <v>6200</v>
      </c>
      <c r="S291" s="16">
        <v>12000</v>
      </c>
    </row>
    <row r="292" spans="2:21" x14ac:dyDescent="0.3">
      <c r="B292" s="14">
        <v>2010</v>
      </c>
      <c r="C292" s="15" t="s">
        <v>58</v>
      </c>
      <c r="D292" s="14" t="s">
        <v>62</v>
      </c>
      <c r="E292" s="19">
        <v>6</v>
      </c>
      <c r="F292" s="14" t="s">
        <v>60</v>
      </c>
      <c r="G292" s="15" t="s">
        <v>0</v>
      </c>
      <c r="H292" s="14">
        <v>7300</v>
      </c>
      <c r="N292" s="17">
        <v>6000</v>
      </c>
      <c r="S292" s="16">
        <v>12000</v>
      </c>
    </row>
    <row r="293" spans="2:21" x14ac:dyDescent="0.3">
      <c r="B293" s="14">
        <v>2011</v>
      </c>
      <c r="C293" s="15" t="s">
        <v>58</v>
      </c>
      <c r="D293" s="14" t="s">
        <v>62</v>
      </c>
      <c r="E293" s="19">
        <v>6</v>
      </c>
      <c r="F293" s="14" t="s">
        <v>60</v>
      </c>
      <c r="G293" s="15" t="s">
        <v>0</v>
      </c>
      <c r="H293" s="14">
        <v>7300</v>
      </c>
      <c r="N293" s="17">
        <v>6000</v>
      </c>
      <c r="S293" s="16">
        <v>12000</v>
      </c>
    </row>
    <row r="294" spans="2:21" x14ac:dyDescent="0.3">
      <c r="B294" s="14">
        <v>2012</v>
      </c>
      <c r="C294" s="15" t="s">
        <v>58</v>
      </c>
      <c r="D294" s="14" t="s">
        <v>62</v>
      </c>
      <c r="E294" s="19">
        <v>6</v>
      </c>
      <c r="F294" s="14" t="s">
        <v>60</v>
      </c>
      <c r="G294" s="15" t="s">
        <v>0</v>
      </c>
      <c r="H294" s="14">
        <v>7300</v>
      </c>
      <c r="N294" s="17">
        <v>6000</v>
      </c>
      <c r="S294" s="16">
        <v>12000</v>
      </c>
    </row>
    <row r="295" spans="2:21" x14ac:dyDescent="0.3">
      <c r="B295" s="14">
        <v>2013</v>
      </c>
      <c r="C295" s="15" t="s">
        <v>58</v>
      </c>
      <c r="D295" s="14" t="s">
        <v>62</v>
      </c>
      <c r="E295" s="19">
        <v>6</v>
      </c>
      <c r="F295" s="14" t="s">
        <v>60</v>
      </c>
      <c r="G295" s="15" t="s">
        <v>0</v>
      </c>
      <c r="H295" s="14">
        <v>7300</v>
      </c>
      <c r="N295" s="17">
        <v>6000</v>
      </c>
      <c r="S295" s="16">
        <v>12000</v>
      </c>
    </row>
    <row r="296" spans="2:21" x14ac:dyDescent="0.3">
      <c r="B296" s="14">
        <v>2008</v>
      </c>
      <c r="C296" s="15" t="s">
        <v>58</v>
      </c>
      <c r="D296" s="14" t="s">
        <v>63</v>
      </c>
      <c r="E296" s="19">
        <v>6</v>
      </c>
      <c r="F296" s="14" t="s">
        <v>60</v>
      </c>
      <c r="G296" s="15" t="s">
        <v>0</v>
      </c>
      <c r="H296" s="14">
        <v>7100</v>
      </c>
      <c r="L296" s="17">
        <v>3400</v>
      </c>
      <c r="M296" s="16">
        <v>4100</v>
      </c>
      <c r="N296" s="17">
        <v>6200</v>
      </c>
      <c r="S296" s="16">
        <v>12000</v>
      </c>
    </row>
    <row r="297" spans="2:21" x14ac:dyDescent="0.3">
      <c r="B297" s="14">
        <v>2009</v>
      </c>
      <c r="C297" s="15" t="s">
        <v>58</v>
      </c>
      <c r="D297" s="14" t="s">
        <v>63</v>
      </c>
      <c r="E297" s="19">
        <v>6</v>
      </c>
      <c r="F297" s="14" t="s">
        <v>60</v>
      </c>
      <c r="G297" s="15" t="s">
        <v>0</v>
      </c>
      <c r="H297" s="14">
        <v>7100</v>
      </c>
      <c r="L297" s="17">
        <v>3400</v>
      </c>
      <c r="M297" s="16">
        <v>4100</v>
      </c>
      <c r="N297" s="17">
        <v>6200</v>
      </c>
      <c r="S297" s="16">
        <v>12000</v>
      </c>
    </row>
    <row r="298" spans="2:21" x14ac:dyDescent="0.3">
      <c r="B298" s="14">
        <v>2010</v>
      </c>
      <c r="C298" s="15" t="s">
        <v>58</v>
      </c>
      <c r="D298" s="14" t="s">
        <v>63</v>
      </c>
      <c r="E298" s="19">
        <v>6</v>
      </c>
      <c r="F298" s="14" t="s">
        <v>60</v>
      </c>
      <c r="G298" s="15" t="s">
        <v>0</v>
      </c>
      <c r="H298" s="14">
        <v>7100</v>
      </c>
      <c r="L298" s="17">
        <v>3400</v>
      </c>
      <c r="M298" s="16">
        <v>4100</v>
      </c>
      <c r="N298" s="17">
        <v>6200</v>
      </c>
      <c r="S298" s="16">
        <v>12000</v>
      </c>
    </row>
    <row r="299" spans="2:21" x14ac:dyDescent="0.3">
      <c r="B299" s="14">
        <v>2011</v>
      </c>
      <c r="C299" s="15" t="s">
        <v>58</v>
      </c>
      <c r="D299" s="14" t="s">
        <v>63</v>
      </c>
      <c r="E299" s="19">
        <v>6</v>
      </c>
      <c r="F299" s="14" t="s">
        <v>60</v>
      </c>
      <c r="G299" s="15" t="s">
        <v>0</v>
      </c>
      <c r="H299" s="14">
        <v>7100</v>
      </c>
      <c r="L299" s="17">
        <v>3400</v>
      </c>
      <c r="M299" s="16">
        <v>4100</v>
      </c>
      <c r="N299" s="17">
        <v>6200</v>
      </c>
      <c r="S299" s="16">
        <v>12000</v>
      </c>
    </row>
    <row r="300" spans="2:21" x14ac:dyDescent="0.3">
      <c r="B300" s="14">
        <v>2012</v>
      </c>
      <c r="C300" s="15" t="s">
        <v>58</v>
      </c>
      <c r="D300" s="14" t="s">
        <v>63</v>
      </c>
      <c r="E300" s="19">
        <v>6</v>
      </c>
      <c r="F300" s="14" t="s">
        <v>60</v>
      </c>
      <c r="G300" s="15" t="s">
        <v>0</v>
      </c>
      <c r="H300" s="14">
        <v>7100</v>
      </c>
      <c r="L300" s="17">
        <v>3400</v>
      </c>
      <c r="M300" s="16">
        <v>4100</v>
      </c>
      <c r="N300" s="17">
        <v>6200</v>
      </c>
      <c r="S300" s="16">
        <v>12000</v>
      </c>
    </row>
    <row r="301" spans="2:21" x14ac:dyDescent="0.3">
      <c r="B301" s="14">
        <v>2013</v>
      </c>
      <c r="C301" s="15" t="s">
        <v>58</v>
      </c>
      <c r="D301" s="14" t="s">
        <v>63</v>
      </c>
      <c r="E301" s="19">
        <v>6</v>
      </c>
      <c r="F301" s="14" t="s">
        <v>60</v>
      </c>
      <c r="G301" s="15" t="s">
        <v>0</v>
      </c>
      <c r="H301" s="14">
        <v>7100</v>
      </c>
      <c r="L301" s="17">
        <v>3400</v>
      </c>
      <c r="M301" s="16">
        <v>4100</v>
      </c>
      <c r="N301" s="17">
        <v>6200</v>
      </c>
      <c r="S301" s="16">
        <v>12000</v>
      </c>
    </row>
    <row r="302" spans="2:21" x14ac:dyDescent="0.3">
      <c r="B302" s="14">
        <v>2009</v>
      </c>
      <c r="C302" s="15" t="s">
        <v>58</v>
      </c>
      <c r="D302" s="14" t="s">
        <v>64</v>
      </c>
      <c r="E302" s="15" t="s">
        <v>45</v>
      </c>
      <c r="F302" s="14" t="s">
        <v>60</v>
      </c>
      <c r="G302" s="15" t="s">
        <v>0</v>
      </c>
      <c r="H302" s="14">
        <v>7000</v>
      </c>
      <c r="L302" s="17">
        <v>3200</v>
      </c>
      <c r="M302" s="16">
        <v>3875</v>
      </c>
      <c r="N302" s="17">
        <v>5400</v>
      </c>
      <c r="S302" s="16">
        <v>11000</v>
      </c>
      <c r="T302" s="17">
        <v>600</v>
      </c>
      <c r="U302" s="16">
        <v>1000</v>
      </c>
    </row>
    <row r="303" spans="2:21" x14ac:dyDescent="0.3">
      <c r="B303" s="14">
        <v>2010</v>
      </c>
      <c r="C303" s="15" t="s">
        <v>58</v>
      </c>
      <c r="D303" s="14" t="s">
        <v>64</v>
      </c>
      <c r="E303" s="15" t="s">
        <v>45</v>
      </c>
      <c r="F303" s="14" t="s">
        <v>60</v>
      </c>
      <c r="G303" s="15" t="s">
        <v>0</v>
      </c>
      <c r="H303" s="14">
        <v>7000</v>
      </c>
      <c r="L303" s="17">
        <v>3200</v>
      </c>
      <c r="M303" s="16">
        <v>3875</v>
      </c>
      <c r="N303" s="17">
        <v>5400</v>
      </c>
      <c r="S303" s="16">
        <v>11000</v>
      </c>
      <c r="T303" s="17">
        <v>600</v>
      </c>
      <c r="U303" s="16">
        <v>1000</v>
      </c>
    </row>
    <row r="304" spans="2:21" x14ac:dyDescent="0.3">
      <c r="B304" s="14">
        <v>2007</v>
      </c>
      <c r="C304" s="15" t="s">
        <v>58</v>
      </c>
      <c r="D304" s="14" t="s">
        <v>65</v>
      </c>
      <c r="E304" s="19">
        <v>5.3</v>
      </c>
      <c r="F304" s="14" t="s">
        <v>66</v>
      </c>
      <c r="G304" s="15" t="s">
        <v>5</v>
      </c>
      <c r="H304" s="14">
        <v>7200</v>
      </c>
      <c r="L304" s="17">
        <v>3500</v>
      </c>
      <c r="M304" s="16">
        <v>4200</v>
      </c>
      <c r="Q304" s="16">
        <v>7100</v>
      </c>
      <c r="S304" s="16">
        <v>13000</v>
      </c>
      <c r="T304" s="17">
        <v>600</v>
      </c>
      <c r="U304" s="16">
        <v>1000</v>
      </c>
    </row>
    <row r="305" spans="2:21" x14ac:dyDescent="0.3">
      <c r="B305" s="14">
        <v>2007</v>
      </c>
      <c r="C305" s="15" t="s">
        <v>58</v>
      </c>
      <c r="D305" s="14" t="s">
        <v>65</v>
      </c>
      <c r="E305" s="19">
        <v>5.3</v>
      </c>
      <c r="F305" s="14" t="s">
        <v>66</v>
      </c>
      <c r="G305" s="15" t="s">
        <v>5</v>
      </c>
      <c r="H305" s="14">
        <v>7200</v>
      </c>
      <c r="L305" s="17">
        <v>3500</v>
      </c>
      <c r="M305" s="16">
        <v>4200</v>
      </c>
      <c r="R305" s="17">
        <v>8100</v>
      </c>
      <c r="S305" s="16">
        <v>14000</v>
      </c>
      <c r="T305" s="17">
        <v>600</v>
      </c>
      <c r="U305" s="16">
        <v>1000</v>
      </c>
    </row>
    <row r="306" spans="2:21" x14ac:dyDescent="0.3">
      <c r="B306" s="14">
        <v>2007</v>
      </c>
      <c r="C306" s="15" t="s">
        <v>58</v>
      </c>
      <c r="D306" s="14" t="s">
        <v>65</v>
      </c>
      <c r="E306" s="19">
        <v>6</v>
      </c>
      <c r="F306" s="14" t="s">
        <v>66</v>
      </c>
      <c r="G306" s="15" t="s">
        <v>5</v>
      </c>
      <c r="H306" s="14">
        <v>7200</v>
      </c>
      <c r="L306" s="17">
        <v>3500</v>
      </c>
      <c r="M306" s="16">
        <v>4200</v>
      </c>
      <c r="R306" s="17">
        <v>8100</v>
      </c>
      <c r="S306" s="16">
        <v>14000</v>
      </c>
      <c r="T306" s="17">
        <v>600</v>
      </c>
      <c r="U306" s="16">
        <v>1000</v>
      </c>
    </row>
    <row r="307" spans="2:21" x14ac:dyDescent="0.3">
      <c r="B307" s="14">
        <v>2008</v>
      </c>
      <c r="C307" s="15" t="s">
        <v>58</v>
      </c>
      <c r="D307" s="14" t="s">
        <v>65</v>
      </c>
      <c r="E307" s="15">
        <v>5.3</v>
      </c>
      <c r="F307" s="14" t="s">
        <v>66</v>
      </c>
      <c r="G307" s="15" t="s">
        <v>5</v>
      </c>
      <c r="H307" s="14">
        <v>7200</v>
      </c>
      <c r="L307" s="17">
        <v>3500</v>
      </c>
      <c r="M307" s="16">
        <v>4200</v>
      </c>
      <c r="Q307" s="16">
        <v>7100</v>
      </c>
      <c r="S307" s="16">
        <v>13000</v>
      </c>
      <c r="T307" s="17">
        <v>600</v>
      </c>
      <c r="U307" s="16">
        <v>1000</v>
      </c>
    </row>
    <row r="308" spans="2:21" x14ac:dyDescent="0.3">
      <c r="B308" s="14">
        <v>2008</v>
      </c>
      <c r="C308" s="15" t="s">
        <v>58</v>
      </c>
      <c r="D308" s="14" t="s">
        <v>65</v>
      </c>
      <c r="E308" s="15">
        <v>5.3</v>
      </c>
      <c r="F308" s="14" t="s">
        <v>66</v>
      </c>
      <c r="G308" s="15" t="s">
        <v>5</v>
      </c>
      <c r="H308" s="14">
        <v>7200</v>
      </c>
      <c r="L308" s="17">
        <v>3500</v>
      </c>
      <c r="M308" s="16">
        <v>4200</v>
      </c>
      <c r="R308" s="17">
        <v>8100</v>
      </c>
      <c r="S308" s="16">
        <v>14000</v>
      </c>
      <c r="T308" s="17">
        <v>600</v>
      </c>
      <c r="U308" s="16">
        <v>1000</v>
      </c>
    </row>
    <row r="309" spans="2:21" x14ac:dyDescent="0.3">
      <c r="B309" s="14">
        <v>2008</v>
      </c>
      <c r="C309" s="15" t="s">
        <v>58</v>
      </c>
      <c r="D309" s="14" t="s">
        <v>65</v>
      </c>
      <c r="E309" s="19">
        <v>6</v>
      </c>
      <c r="F309" s="14" t="s">
        <v>66</v>
      </c>
      <c r="G309" s="15" t="s">
        <v>5</v>
      </c>
      <c r="H309" s="14">
        <v>7200</v>
      </c>
      <c r="L309" s="17">
        <v>3500</v>
      </c>
      <c r="M309" s="16">
        <v>4200</v>
      </c>
      <c r="R309" s="17">
        <v>8100</v>
      </c>
      <c r="S309" s="16">
        <v>14000</v>
      </c>
      <c r="T309" s="17">
        <v>600</v>
      </c>
      <c r="U309" s="16">
        <v>1000</v>
      </c>
    </row>
    <row r="310" spans="2:21" x14ac:dyDescent="0.3">
      <c r="B310" s="14">
        <v>2009</v>
      </c>
      <c r="C310" s="15" t="s">
        <v>58</v>
      </c>
      <c r="D310" s="14" t="s">
        <v>65</v>
      </c>
      <c r="E310" s="15">
        <v>5.3</v>
      </c>
      <c r="F310" s="14" t="s">
        <v>66</v>
      </c>
      <c r="G310" s="15" t="s">
        <v>5</v>
      </c>
      <c r="H310" s="14">
        <v>7200</v>
      </c>
      <c r="L310" s="17">
        <v>3500</v>
      </c>
      <c r="M310" s="16">
        <v>4200</v>
      </c>
      <c r="N310" s="17">
        <v>5100</v>
      </c>
      <c r="S310" s="16">
        <v>11000</v>
      </c>
      <c r="T310" s="17">
        <v>600</v>
      </c>
      <c r="U310" s="16">
        <v>1000</v>
      </c>
    </row>
    <row r="311" spans="2:21" x14ac:dyDescent="0.3">
      <c r="B311" s="14">
        <v>2009</v>
      </c>
      <c r="C311" s="15" t="s">
        <v>58</v>
      </c>
      <c r="D311" s="14" t="s">
        <v>65</v>
      </c>
      <c r="E311" s="15">
        <v>5.3</v>
      </c>
      <c r="F311" s="14" t="s">
        <v>66</v>
      </c>
      <c r="G311" s="15" t="s">
        <v>5</v>
      </c>
      <c r="H311" s="14">
        <v>7200</v>
      </c>
      <c r="L311" s="17">
        <v>3500</v>
      </c>
      <c r="M311" s="16">
        <v>4200</v>
      </c>
      <c r="P311" s="17">
        <v>5600</v>
      </c>
      <c r="S311" s="16">
        <v>11500</v>
      </c>
      <c r="T311" s="17">
        <v>600</v>
      </c>
      <c r="U311" s="16">
        <v>1000</v>
      </c>
    </row>
    <row r="312" spans="2:21" x14ac:dyDescent="0.3">
      <c r="B312" s="14">
        <v>2009</v>
      </c>
      <c r="C312" s="15" t="s">
        <v>58</v>
      </c>
      <c r="D312" s="14" t="s">
        <v>65</v>
      </c>
      <c r="E312" s="19">
        <v>6</v>
      </c>
      <c r="F312" s="14" t="s">
        <v>66</v>
      </c>
      <c r="G312" s="15" t="s">
        <v>5</v>
      </c>
      <c r="H312" s="14">
        <v>7200</v>
      </c>
      <c r="L312" s="17">
        <v>3500</v>
      </c>
      <c r="M312" s="16">
        <v>4200</v>
      </c>
      <c r="P312" s="17">
        <v>8100</v>
      </c>
      <c r="S312" s="16">
        <v>14000</v>
      </c>
      <c r="T312" s="17">
        <v>600</v>
      </c>
      <c r="U312" s="16">
        <v>1000</v>
      </c>
    </row>
    <row r="313" spans="2:21" x14ac:dyDescent="0.3">
      <c r="B313" s="14">
        <v>2009</v>
      </c>
      <c r="C313" s="15" t="s">
        <v>58</v>
      </c>
      <c r="D313" s="14" t="s">
        <v>65</v>
      </c>
      <c r="E313" s="15" t="s">
        <v>44</v>
      </c>
      <c r="F313" s="14" t="s">
        <v>66</v>
      </c>
      <c r="G313" s="15" t="s">
        <v>5</v>
      </c>
      <c r="H313" s="14">
        <v>7200</v>
      </c>
      <c r="L313" s="17">
        <v>3500</v>
      </c>
      <c r="M313" s="16">
        <v>4200</v>
      </c>
      <c r="P313" s="17">
        <v>8100</v>
      </c>
      <c r="S313" s="16">
        <v>14000</v>
      </c>
      <c r="T313" s="17">
        <v>600</v>
      </c>
      <c r="U313" s="16">
        <v>1000</v>
      </c>
    </row>
    <row r="314" spans="2:21" x14ac:dyDescent="0.3">
      <c r="B314" s="14">
        <v>2010</v>
      </c>
      <c r="C314" s="15" t="s">
        <v>58</v>
      </c>
      <c r="D314" s="14" t="s">
        <v>65</v>
      </c>
      <c r="E314" s="15">
        <v>5.3</v>
      </c>
      <c r="F314" s="14" t="s">
        <v>66</v>
      </c>
      <c r="G314" s="15" t="s">
        <v>5</v>
      </c>
      <c r="H314" s="14">
        <v>7200</v>
      </c>
      <c r="L314" s="17">
        <v>3500</v>
      </c>
      <c r="M314" s="16">
        <v>4200</v>
      </c>
      <c r="N314" s="17">
        <v>5100</v>
      </c>
      <c r="S314" s="16">
        <v>11000</v>
      </c>
      <c r="T314" s="17">
        <v>600</v>
      </c>
      <c r="U314" s="16">
        <v>1100</v>
      </c>
    </row>
    <row r="315" spans="2:21" x14ac:dyDescent="0.3">
      <c r="B315" s="14">
        <v>2010</v>
      </c>
      <c r="C315" s="15" t="s">
        <v>58</v>
      </c>
      <c r="D315" s="14" t="s">
        <v>65</v>
      </c>
      <c r="E315" s="15">
        <v>5.3</v>
      </c>
      <c r="F315" s="14" t="s">
        <v>66</v>
      </c>
      <c r="G315" s="15" t="s">
        <v>5</v>
      </c>
      <c r="H315" s="14">
        <v>7200</v>
      </c>
      <c r="L315" s="17">
        <v>3500</v>
      </c>
      <c r="M315" s="16">
        <v>4200</v>
      </c>
      <c r="P315" s="17">
        <v>5600</v>
      </c>
      <c r="S315" s="16">
        <v>11500</v>
      </c>
      <c r="T315" s="17">
        <v>600</v>
      </c>
      <c r="U315" s="16">
        <v>1100</v>
      </c>
    </row>
    <row r="316" spans="2:21" x14ac:dyDescent="0.3">
      <c r="B316" s="14">
        <v>2010</v>
      </c>
      <c r="C316" s="15" t="s">
        <v>58</v>
      </c>
      <c r="D316" s="14" t="s">
        <v>65</v>
      </c>
      <c r="E316" s="15">
        <v>6.2</v>
      </c>
      <c r="F316" s="14" t="s">
        <v>66</v>
      </c>
      <c r="G316" s="15" t="s">
        <v>5</v>
      </c>
      <c r="H316" s="14">
        <v>7200</v>
      </c>
      <c r="L316" s="17">
        <v>3500</v>
      </c>
      <c r="M316" s="16">
        <v>4200</v>
      </c>
      <c r="P316" s="17">
        <v>8100</v>
      </c>
      <c r="S316" s="16">
        <v>14000</v>
      </c>
      <c r="T316" s="17">
        <v>600</v>
      </c>
      <c r="U316" s="16">
        <v>1100</v>
      </c>
    </row>
    <row r="317" spans="2:21" x14ac:dyDescent="0.3">
      <c r="B317" s="14">
        <v>2010</v>
      </c>
      <c r="C317" s="15" t="s">
        <v>58</v>
      </c>
      <c r="D317" s="14" t="s">
        <v>65</v>
      </c>
      <c r="E317" s="15" t="s">
        <v>44</v>
      </c>
      <c r="F317" s="14" t="s">
        <v>66</v>
      </c>
      <c r="G317" s="15" t="s">
        <v>5</v>
      </c>
      <c r="H317" s="14">
        <v>7200</v>
      </c>
      <c r="L317" s="17">
        <v>3500</v>
      </c>
      <c r="M317" s="16">
        <v>4200</v>
      </c>
      <c r="P317" s="17">
        <v>8100</v>
      </c>
      <c r="S317" s="16">
        <v>14000</v>
      </c>
      <c r="T317" s="17">
        <v>600</v>
      </c>
      <c r="U317" s="16">
        <v>1100</v>
      </c>
    </row>
    <row r="318" spans="2:21" x14ac:dyDescent="0.3">
      <c r="B318" s="14">
        <v>2011</v>
      </c>
      <c r="C318" s="15" t="s">
        <v>58</v>
      </c>
      <c r="D318" s="14" t="s">
        <v>65</v>
      </c>
      <c r="E318" s="15">
        <v>5.3</v>
      </c>
      <c r="F318" s="14" t="s">
        <v>66</v>
      </c>
      <c r="G318" s="15" t="s">
        <v>5</v>
      </c>
      <c r="H318" s="14">
        <v>7200</v>
      </c>
      <c r="L318" s="17">
        <v>3500</v>
      </c>
      <c r="M318" s="16">
        <v>4200</v>
      </c>
      <c r="N318" s="17">
        <v>5100</v>
      </c>
      <c r="S318" s="16">
        <v>11000</v>
      </c>
      <c r="T318" s="17">
        <v>600</v>
      </c>
      <c r="U318" s="16">
        <v>1100</v>
      </c>
    </row>
    <row r="319" spans="2:21" x14ac:dyDescent="0.3">
      <c r="B319" s="14">
        <v>2011</v>
      </c>
      <c r="C319" s="15" t="s">
        <v>58</v>
      </c>
      <c r="D319" s="14" t="s">
        <v>65</v>
      </c>
      <c r="E319" s="15">
        <v>5.3</v>
      </c>
      <c r="F319" s="14" t="s">
        <v>66</v>
      </c>
      <c r="G319" s="15" t="s">
        <v>5</v>
      </c>
      <c r="H319" s="14">
        <v>7200</v>
      </c>
      <c r="L319" s="17">
        <v>3500</v>
      </c>
      <c r="M319" s="16">
        <v>4200</v>
      </c>
      <c r="P319" s="17">
        <v>5600</v>
      </c>
      <c r="S319" s="16">
        <v>11500</v>
      </c>
      <c r="T319" s="17">
        <v>600</v>
      </c>
      <c r="U319" s="16">
        <v>1100</v>
      </c>
    </row>
    <row r="320" spans="2:21" x14ac:dyDescent="0.3">
      <c r="B320" s="14">
        <v>2011</v>
      </c>
      <c r="C320" s="15" t="s">
        <v>58</v>
      </c>
      <c r="D320" s="14" t="s">
        <v>65</v>
      </c>
      <c r="E320" s="15">
        <v>6.2</v>
      </c>
      <c r="F320" s="14" t="s">
        <v>66</v>
      </c>
      <c r="G320" s="15" t="s">
        <v>5</v>
      </c>
      <c r="H320" s="14">
        <v>7200</v>
      </c>
      <c r="L320" s="17">
        <v>3500</v>
      </c>
      <c r="M320" s="16">
        <v>4200</v>
      </c>
      <c r="P320" s="17">
        <v>7900</v>
      </c>
      <c r="S320" s="16">
        <v>14000</v>
      </c>
      <c r="T320" s="17">
        <v>600</v>
      </c>
      <c r="U320" s="16">
        <v>1100</v>
      </c>
    </row>
    <row r="321" spans="2:21" x14ac:dyDescent="0.3">
      <c r="B321" s="14">
        <v>2011</v>
      </c>
      <c r="C321" s="15" t="s">
        <v>58</v>
      </c>
      <c r="D321" s="14" t="s">
        <v>65</v>
      </c>
      <c r="E321" s="15" t="s">
        <v>44</v>
      </c>
      <c r="F321" s="14" t="s">
        <v>66</v>
      </c>
      <c r="G321" s="15" t="s">
        <v>5</v>
      </c>
      <c r="H321" s="14">
        <v>7200</v>
      </c>
      <c r="L321" s="17">
        <v>3500</v>
      </c>
      <c r="M321" s="16">
        <v>4200</v>
      </c>
      <c r="P321" s="17">
        <v>8100</v>
      </c>
      <c r="S321" s="16">
        <v>14000</v>
      </c>
      <c r="T321" s="17">
        <v>600</v>
      </c>
      <c r="U321" s="16">
        <v>1100</v>
      </c>
    </row>
    <row r="322" spans="2:21" x14ac:dyDescent="0.3">
      <c r="B322" s="14">
        <v>2012</v>
      </c>
      <c r="C322" s="15" t="s">
        <v>58</v>
      </c>
      <c r="D322" s="14" t="s">
        <v>65</v>
      </c>
      <c r="E322" s="15">
        <v>5.3</v>
      </c>
      <c r="F322" s="14" t="s">
        <v>66</v>
      </c>
      <c r="G322" s="15" t="s">
        <v>5</v>
      </c>
      <c r="H322" s="14">
        <v>7200</v>
      </c>
      <c r="L322" s="17">
        <v>3500</v>
      </c>
      <c r="M322" s="16">
        <v>4200</v>
      </c>
      <c r="N322" s="17">
        <v>5100</v>
      </c>
      <c r="S322" s="16">
        <v>11000</v>
      </c>
      <c r="T322" s="17">
        <v>600</v>
      </c>
      <c r="U322" s="16">
        <v>1100</v>
      </c>
    </row>
    <row r="323" spans="2:21" x14ac:dyDescent="0.3">
      <c r="B323" s="14">
        <v>2012</v>
      </c>
      <c r="C323" s="15" t="s">
        <v>58</v>
      </c>
      <c r="D323" s="14" t="s">
        <v>65</v>
      </c>
      <c r="E323" s="15">
        <v>5.3</v>
      </c>
      <c r="F323" s="14" t="s">
        <v>66</v>
      </c>
      <c r="G323" s="15" t="s">
        <v>5</v>
      </c>
      <c r="H323" s="14">
        <v>7200</v>
      </c>
      <c r="L323" s="17">
        <v>3500</v>
      </c>
      <c r="M323" s="16">
        <v>4200</v>
      </c>
      <c r="P323" s="17">
        <v>5600</v>
      </c>
      <c r="S323" s="16">
        <v>11500</v>
      </c>
      <c r="T323" s="17">
        <v>600</v>
      </c>
      <c r="U323" s="16">
        <v>1100</v>
      </c>
    </row>
    <row r="324" spans="2:21" x14ac:dyDescent="0.3">
      <c r="B324" s="14">
        <v>2012</v>
      </c>
      <c r="C324" s="15" t="s">
        <v>58</v>
      </c>
      <c r="D324" s="14" t="s">
        <v>65</v>
      </c>
      <c r="E324" s="15">
        <v>6.2</v>
      </c>
      <c r="F324" s="14" t="s">
        <v>66</v>
      </c>
      <c r="G324" s="15" t="s">
        <v>5</v>
      </c>
      <c r="H324" s="14">
        <v>7200</v>
      </c>
      <c r="L324" s="17">
        <v>3500</v>
      </c>
      <c r="M324" s="16">
        <v>4200</v>
      </c>
      <c r="P324" s="17">
        <v>7900</v>
      </c>
      <c r="S324" s="16">
        <v>14000</v>
      </c>
      <c r="T324" s="17">
        <v>600</v>
      </c>
      <c r="U324" s="16">
        <v>1100</v>
      </c>
    </row>
    <row r="325" spans="2:21" x14ac:dyDescent="0.3">
      <c r="B325" s="14">
        <v>2012</v>
      </c>
      <c r="C325" s="15" t="s">
        <v>58</v>
      </c>
      <c r="D325" s="14" t="s">
        <v>65</v>
      </c>
      <c r="E325" s="15" t="s">
        <v>44</v>
      </c>
      <c r="F325" s="14" t="s">
        <v>66</v>
      </c>
      <c r="G325" s="15" t="s">
        <v>5</v>
      </c>
      <c r="H325" s="14">
        <v>7200</v>
      </c>
      <c r="L325" s="17">
        <v>3500</v>
      </c>
      <c r="M325" s="16">
        <v>4200</v>
      </c>
      <c r="P325" s="17">
        <v>8100</v>
      </c>
      <c r="S325" s="16">
        <v>14000</v>
      </c>
      <c r="T325" s="17">
        <v>600</v>
      </c>
      <c r="U325" s="16">
        <v>1100</v>
      </c>
    </row>
    <row r="326" spans="2:21" x14ac:dyDescent="0.3">
      <c r="B326" s="14">
        <v>2013</v>
      </c>
      <c r="C326" s="15" t="s">
        <v>58</v>
      </c>
      <c r="D326" s="14" t="s">
        <v>65</v>
      </c>
      <c r="E326" s="15">
        <v>5.3</v>
      </c>
      <c r="F326" s="14" t="s">
        <v>66</v>
      </c>
      <c r="G326" s="15" t="s">
        <v>5</v>
      </c>
      <c r="H326" s="14">
        <v>7200</v>
      </c>
      <c r="L326" s="17">
        <v>3500</v>
      </c>
      <c r="M326" s="16">
        <v>4200</v>
      </c>
      <c r="N326" s="17">
        <v>5100</v>
      </c>
      <c r="S326" s="16">
        <v>11000</v>
      </c>
      <c r="T326" s="17">
        <v>600</v>
      </c>
      <c r="U326" s="16">
        <v>1000</v>
      </c>
    </row>
    <row r="327" spans="2:21" x14ac:dyDescent="0.3">
      <c r="B327" s="14">
        <v>2013</v>
      </c>
      <c r="C327" s="15" t="s">
        <v>58</v>
      </c>
      <c r="D327" s="14" t="s">
        <v>65</v>
      </c>
      <c r="E327" s="15">
        <v>5.3</v>
      </c>
      <c r="F327" s="14" t="s">
        <v>66</v>
      </c>
      <c r="G327" s="15" t="s">
        <v>5</v>
      </c>
      <c r="H327" s="14">
        <v>7200</v>
      </c>
      <c r="L327" s="17">
        <v>3500</v>
      </c>
      <c r="M327" s="16">
        <v>4200</v>
      </c>
      <c r="P327" s="17">
        <v>5600</v>
      </c>
      <c r="S327" s="16">
        <v>11500</v>
      </c>
      <c r="T327" s="17">
        <v>600</v>
      </c>
      <c r="U327" s="16">
        <v>1000</v>
      </c>
    </row>
    <row r="328" spans="2:21" x14ac:dyDescent="0.3">
      <c r="B328" s="14">
        <v>2013</v>
      </c>
      <c r="C328" s="15" t="s">
        <v>58</v>
      </c>
      <c r="D328" s="14" t="s">
        <v>65</v>
      </c>
      <c r="E328" s="15" t="s">
        <v>44</v>
      </c>
      <c r="F328" s="14" t="s">
        <v>66</v>
      </c>
      <c r="G328" s="15" t="s">
        <v>5</v>
      </c>
      <c r="H328" s="14">
        <v>7200</v>
      </c>
      <c r="L328" s="17">
        <v>3500</v>
      </c>
      <c r="M328" s="16">
        <v>4200</v>
      </c>
      <c r="P328" s="17">
        <v>8100</v>
      </c>
      <c r="S328" s="16">
        <v>14000</v>
      </c>
      <c r="T328" s="17">
        <v>600</v>
      </c>
      <c r="U328" s="16">
        <v>1000</v>
      </c>
    </row>
    <row r="329" spans="2:21" x14ac:dyDescent="0.3">
      <c r="B329" s="14">
        <v>2014</v>
      </c>
      <c r="C329" s="15" t="s">
        <v>58</v>
      </c>
      <c r="D329" s="14" t="s">
        <v>65</v>
      </c>
      <c r="E329" s="15">
        <v>5.3</v>
      </c>
      <c r="F329" s="14" t="s">
        <v>66</v>
      </c>
      <c r="G329" s="15" t="s">
        <v>5</v>
      </c>
      <c r="H329" s="14">
        <v>7200</v>
      </c>
      <c r="L329" s="17">
        <v>3500</v>
      </c>
      <c r="M329" s="16">
        <v>4200</v>
      </c>
      <c r="N329" s="17">
        <v>5100</v>
      </c>
      <c r="S329" s="16">
        <v>11000</v>
      </c>
      <c r="T329" s="17">
        <v>600</v>
      </c>
      <c r="U329" s="16">
        <v>1000</v>
      </c>
    </row>
    <row r="330" spans="2:21" x14ac:dyDescent="0.3">
      <c r="B330" s="14">
        <v>2014</v>
      </c>
      <c r="C330" s="15" t="s">
        <v>58</v>
      </c>
      <c r="D330" s="14" t="s">
        <v>65</v>
      </c>
      <c r="E330" s="15">
        <v>5.3</v>
      </c>
      <c r="F330" s="14" t="s">
        <v>66</v>
      </c>
      <c r="G330" s="15" t="s">
        <v>5</v>
      </c>
      <c r="H330" s="14">
        <v>7200</v>
      </c>
      <c r="L330" s="17">
        <v>3500</v>
      </c>
      <c r="M330" s="16">
        <v>4200</v>
      </c>
      <c r="P330" s="17">
        <v>5600</v>
      </c>
      <c r="S330" s="16">
        <v>11500</v>
      </c>
      <c r="T330" s="17">
        <v>600</v>
      </c>
      <c r="U330" s="16">
        <v>1000</v>
      </c>
    </row>
    <row r="331" spans="2:21" x14ac:dyDescent="0.3">
      <c r="B331" s="14">
        <v>2014</v>
      </c>
      <c r="C331" s="15" t="s">
        <v>58</v>
      </c>
      <c r="D331" s="14" t="s">
        <v>65</v>
      </c>
      <c r="E331" s="15" t="s">
        <v>44</v>
      </c>
      <c r="F331" s="14" t="s">
        <v>66</v>
      </c>
      <c r="G331" s="15" t="s">
        <v>5</v>
      </c>
      <c r="H331" s="14">
        <v>7200</v>
      </c>
      <c r="L331" s="17">
        <v>3500</v>
      </c>
      <c r="M331" s="16">
        <v>4200</v>
      </c>
      <c r="P331" s="17">
        <v>8100</v>
      </c>
      <c r="S331" s="16">
        <v>14000</v>
      </c>
      <c r="T331" s="17">
        <v>600</v>
      </c>
      <c r="U331" s="16">
        <v>1000</v>
      </c>
    </row>
    <row r="332" spans="2:21" x14ac:dyDescent="0.3">
      <c r="B332" s="14">
        <v>2009</v>
      </c>
      <c r="C332" s="15" t="s">
        <v>58</v>
      </c>
      <c r="D332" s="14" t="s">
        <v>67</v>
      </c>
      <c r="E332" s="15">
        <v>6.2</v>
      </c>
      <c r="F332" s="14" t="s">
        <v>66</v>
      </c>
      <c r="G332" s="15" t="s">
        <v>5</v>
      </c>
      <c r="H332" s="14">
        <v>7200</v>
      </c>
      <c r="L332" s="17">
        <v>3500</v>
      </c>
      <c r="M332" s="16">
        <v>4200</v>
      </c>
      <c r="P332" s="17">
        <v>7600</v>
      </c>
      <c r="S332" s="16">
        <v>14000</v>
      </c>
      <c r="T332" s="17">
        <v>600</v>
      </c>
      <c r="U332" s="16">
        <v>1000</v>
      </c>
    </row>
    <row r="333" spans="2:21" x14ac:dyDescent="0.3">
      <c r="B333" s="14">
        <v>2010</v>
      </c>
      <c r="C333" s="15" t="s">
        <v>58</v>
      </c>
      <c r="D333" s="14" t="s">
        <v>67</v>
      </c>
      <c r="E333" s="15">
        <v>6.2</v>
      </c>
      <c r="F333" s="14" t="s">
        <v>66</v>
      </c>
      <c r="G333" s="15" t="s">
        <v>5</v>
      </c>
      <c r="H333" s="14">
        <v>7200</v>
      </c>
      <c r="L333" s="17">
        <v>3500</v>
      </c>
      <c r="M333" s="16">
        <v>4200</v>
      </c>
      <c r="P333" s="17">
        <v>7600</v>
      </c>
      <c r="S333" s="16">
        <v>14000</v>
      </c>
      <c r="T333" s="17">
        <v>600</v>
      </c>
      <c r="U333" s="16">
        <v>1100</v>
      </c>
    </row>
    <row r="334" spans="2:21" x14ac:dyDescent="0.3">
      <c r="B334" s="14">
        <v>2011</v>
      </c>
      <c r="C334" s="15" t="s">
        <v>58</v>
      </c>
      <c r="D334" s="14" t="s">
        <v>67</v>
      </c>
      <c r="E334" s="15">
        <v>6.2</v>
      </c>
      <c r="F334" s="14" t="s">
        <v>66</v>
      </c>
      <c r="G334" s="15" t="s">
        <v>5</v>
      </c>
      <c r="H334" s="14">
        <v>7200</v>
      </c>
      <c r="L334" s="17">
        <v>3500</v>
      </c>
      <c r="M334" s="16">
        <v>4200</v>
      </c>
      <c r="P334" s="17">
        <v>7900</v>
      </c>
      <c r="S334" s="16">
        <v>14000</v>
      </c>
      <c r="T334" s="17">
        <v>600</v>
      </c>
      <c r="U334" s="16">
        <v>1100</v>
      </c>
    </row>
    <row r="335" spans="2:21" x14ac:dyDescent="0.3">
      <c r="B335" s="14">
        <v>2012</v>
      </c>
      <c r="C335" s="15" t="s">
        <v>58</v>
      </c>
      <c r="D335" s="14" t="s">
        <v>67</v>
      </c>
      <c r="E335" s="15">
        <v>6.2</v>
      </c>
      <c r="F335" s="14" t="s">
        <v>66</v>
      </c>
      <c r="G335" s="15" t="s">
        <v>5</v>
      </c>
      <c r="H335" s="14">
        <v>7200</v>
      </c>
      <c r="L335" s="17">
        <v>3500</v>
      </c>
      <c r="M335" s="16">
        <v>4200</v>
      </c>
      <c r="P335" s="17">
        <v>7900</v>
      </c>
      <c r="S335" s="16">
        <v>14000</v>
      </c>
      <c r="T335" s="17">
        <v>600</v>
      </c>
      <c r="U335" s="16">
        <v>1100</v>
      </c>
    </row>
    <row r="336" spans="2:21" x14ac:dyDescent="0.3">
      <c r="B336" s="14">
        <v>2013</v>
      </c>
      <c r="C336" s="15" t="s">
        <v>58</v>
      </c>
      <c r="D336" s="14" t="s">
        <v>67</v>
      </c>
      <c r="E336" s="15">
        <v>6.2</v>
      </c>
      <c r="F336" s="14" t="s">
        <v>66</v>
      </c>
      <c r="G336" s="15" t="s">
        <v>5</v>
      </c>
      <c r="H336" s="14">
        <v>7200</v>
      </c>
      <c r="L336" s="17">
        <v>3500</v>
      </c>
      <c r="M336" s="16">
        <v>4200</v>
      </c>
      <c r="P336" s="17">
        <v>7900</v>
      </c>
      <c r="S336" s="16">
        <v>14000</v>
      </c>
      <c r="T336" s="17">
        <v>600</v>
      </c>
      <c r="U336" s="16">
        <v>1000</v>
      </c>
    </row>
    <row r="337" spans="2:21" x14ac:dyDescent="0.3">
      <c r="B337" s="14">
        <v>2014</v>
      </c>
      <c r="C337" s="15" t="s">
        <v>58</v>
      </c>
      <c r="D337" s="14" t="s">
        <v>67</v>
      </c>
      <c r="E337" s="15">
        <v>6.2</v>
      </c>
      <c r="F337" s="14" t="s">
        <v>66</v>
      </c>
      <c r="G337" s="15" t="s">
        <v>5</v>
      </c>
      <c r="H337" s="14">
        <v>7200</v>
      </c>
      <c r="L337" s="17">
        <v>3500</v>
      </c>
      <c r="M337" s="16">
        <v>4200</v>
      </c>
      <c r="P337" s="17">
        <v>7900</v>
      </c>
      <c r="S337" s="16">
        <v>14000</v>
      </c>
      <c r="T337" s="17">
        <v>600</v>
      </c>
      <c r="U337" s="16">
        <v>1000</v>
      </c>
    </row>
    <row r="338" spans="2:21" x14ac:dyDescent="0.3">
      <c r="B338" s="14">
        <v>2007</v>
      </c>
      <c r="C338" s="15" t="s">
        <v>58</v>
      </c>
      <c r="D338" s="14" t="s">
        <v>65</v>
      </c>
      <c r="E338" s="19">
        <v>6</v>
      </c>
      <c r="F338" s="14" t="s">
        <v>66</v>
      </c>
      <c r="G338" s="15" t="s">
        <v>29</v>
      </c>
      <c r="H338" s="14">
        <v>8600</v>
      </c>
      <c r="L338" s="17">
        <v>3800</v>
      </c>
      <c r="M338" s="16">
        <v>5500</v>
      </c>
      <c r="Q338" s="16">
        <v>7700</v>
      </c>
      <c r="S338" s="16">
        <v>14000</v>
      </c>
      <c r="T338" s="17">
        <v>1000</v>
      </c>
      <c r="U338" s="16">
        <v>1500</v>
      </c>
    </row>
    <row r="339" spans="2:21" x14ac:dyDescent="0.3">
      <c r="B339" s="14">
        <v>2007</v>
      </c>
      <c r="C339" s="15" t="s">
        <v>58</v>
      </c>
      <c r="D339" s="14" t="s">
        <v>65</v>
      </c>
      <c r="E339" s="19">
        <v>6</v>
      </c>
      <c r="F339" s="14" t="s">
        <v>66</v>
      </c>
      <c r="G339" s="15" t="s">
        <v>29</v>
      </c>
      <c r="H339" s="14">
        <v>8600</v>
      </c>
      <c r="L339" s="17">
        <v>3800</v>
      </c>
      <c r="M339" s="16">
        <v>5500</v>
      </c>
      <c r="R339" s="17">
        <v>9700</v>
      </c>
      <c r="S339" s="16">
        <v>16000</v>
      </c>
      <c r="T339" s="17">
        <v>1000</v>
      </c>
      <c r="U339" s="16">
        <v>1500</v>
      </c>
    </row>
    <row r="340" spans="2:21" x14ac:dyDescent="0.3">
      <c r="B340" s="14">
        <v>2008</v>
      </c>
      <c r="C340" s="15" t="s">
        <v>58</v>
      </c>
      <c r="D340" s="14" t="s">
        <v>65</v>
      </c>
      <c r="E340" s="19">
        <v>6</v>
      </c>
      <c r="F340" s="14" t="s">
        <v>66</v>
      </c>
      <c r="G340" s="15" t="s">
        <v>29</v>
      </c>
      <c r="H340" s="14">
        <v>8600</v>
      </c>
      <c r="L340" s="17">
        <v>3800</v>
      </c>
      <c r="M340" s="16">
        <v>5500</v>
      </c>
      <c r="Q340" s="16">
        <v>9700</v>
      </c>
      <c r="S340" s="16">
        <v>14000</v>
      </c>
      <c r="T340" s="17">
        <v>1000</v>
      </c>
      <c r="U340" s="16">
        <v>1500</v>
      </c>
    </row>
    <row r="341" spans="2:21" x14ac:dyDescent="0.3">
      <c r="B341" s="14">
        <v>2009</v>
      </c>
      <c r="C341" s="15" t="s">
        <v>58</v>
      </c>
      <c r="D341" s="14" t="s">
        <v>65</v>
      </c>
      <c r="E341" s="19">
        <v>6</v>
      </c>
      <c r="F341" s="14" t="s">
        <v>66</v>
      </c>
      <c r="G341" s="15" t="s">
        <v>29</v>
      </c>
      <c r="H341" s="14">
        <v>8600</v>
      </c>
      <c r="L341" s="17">
        <v>3800</v>
      </c>
      <c r="M341" s="16">
        <v>5500</v>
      </c>
      <c r="Q341" s="16">
        <v>9600</v>
      </c>
      <c r="S341" s="16">
        <v>16000</v>
      </c>
      <c r="T341" s="17">
        <v>1000</v>
      </c>
      <c r="U341" s="16">
        <v>1500</v>
      </c>
    </row>
    <row r="342" spans="2:21" x14ac:dyDescent="0.3">
      <c r="B342" s="14">
        <v>2010</v>
      </c>
      <c r="C342" s="15" t="s">
        <v>58</v>
      </c>
      <c r="D342" s="14" t="s">
        <v>65</v>
      </c>
      <c r="E342" s="19">
        <v>6</v>
      </c>
      <c r="F342" s="14" t="s">
        <v>66</v>
      </c>
      <c r="G342" s="15" t="s">
        <v>29</v>
      </c>
      <c r="H342" s="14">
        <v>8600</v>
      </c>
      <c r="L342" s="17">
        <v>3800</v>
      </c>
      <c r="M342" s="16">
        <v>5500</v>
      </c>
      <c r="Q342" s="16">
        <v>9600</v>
      </c>
      <c r="S342" s="16">
        <v>16000</v>
      </c>
      <c r="T342" s="17">
        <v>1100</v>
      </c>
      <c r="U342" s="16">
        <v>1500</v>
      </c>
    </row>
    <row r="343" spans="2:21" x14ac:dyDescent="0.3">
      <c r="B343" s="14">
        <v>2011</v>
      </c>
      <c r="C343" s="15" t="s">
        <v>58</v>
      </c>
      <c r="D343" s="14" t="s">
        <v>65</v>
      </c>
      <c r="E343" s="19">
        <v>6</v>
      </c>
      <c r="F343" s="14" t="s">
        <v>66</v>
      </c>
      <c r="G343" s="15" t="s">
        <v>29</v>
      </c>
      <c r="H343" s="14">
        <v>8600</v>
      </c>
      <c r="L343" s="17">
        <v>3800</v>
      </c>
      <c r="M343" s="16">
        <v>5500</v>
      </c>
      <c r="Q343" s="16">
        <v>9600</v>
      </c>
      <c r="S343" s="16">
        <v>16000</v>
      </c>
      <c r="T343" s="17">
        <v>1000</v>
      </c>
      <c r="U343" s="16">
        <v>1500</v>
      </c>
    </row>
    <row r="344" spans="2:21" x14ac:dyDescent="0.3">
      <c r="B344" s="14">
        <v>2012</v>
      </c>
      <c r="C344" s="15" t="s">
        <v>58</v>
      </c>
      <c r="D344" s="14" t="s">
        <v>65</v>
      </c>
      <c r="E344" s="19">
        <v>6</v>
      </c>
      <c r="F344" s="14" t="s">
        <v>66</v>
      </c>
      <c r="G344" s="15" t="s">
        <v>29</v>
      </c>
      <c r="H344" s="14">
        <v>8600</v>
      </c>
      <c r="L344" s="17">
        <v>3800</v>
      </c>
      <c r="M344" s="16">
        <v>5500</v>
      </c>
      <c r="Q344" s="16">
        <v>9600</v>
      </c>
      <c r="S344" s="16">
        <v>16000</v>
      </c>
      <c r="T344" s="17">
        <v>1000</v>
      </c>
      <c r="U344" s="16">
        <v>1500</v>
      </c>
    </row>
    <row r="345" spans="2:21" x14ac:dyDescent="0.3">
      <c r="B345" s="14">
        <v>2013</v>
      </c>
      <c r="C345" s="15" t="s">
        <v>58</v>
      </c>
      <c r="D345" s="14" t="s">
        <v>65</v>
      </c>
      <c r="E345" s="19">
        <v>6</v>
      </c>
      <c r="F345" s="14" t="s">
        <v>66</v>
      </c>
      <c r="G345" s="15" t="s">
        <v>29</v>
      </c>
      <c r="H345" s="14">
        <v>8600</v>
      </c>
      <c r="L345" s="17">
        <v>3800</v>
      </c>
      <c r="M345" s="16">
        <v>5500</v>
      </c>
      <c r="Q345" s="16">
        <v>9600</v>
      </c>
      <c r="S345" s="16">
        <v>16000</v>
      </c>
      <c r="T345" s="17">
        <v>600</v>
      </c>
      <c r="U345" s="16">
        <v>1000</v>
      </c>
    </row>
    <row r="346" spans="2:21" x14ac:dyDescent="0.3">
      <c r="B346" s="14">
        <v>2007</v>
      </c>
      <c r="C346" s="15" t="s">
        <v>58</v>
      </c>
      <c r="D346" s="14" t="s">
        <v>59</v>
      </c>
      <c r="E346" s="19">
        <v>5.3</v>
      </c>
      <c r="F346" s="14" t="s">
        <v>60</v>
      </c>
      <c r="G346" s="15" t="s">
        <v>1</v>
      </c>
      <c r="H346" s="14">
        <v>7300</v>
      </c>
      <c r="L346" s="17">
        <v>3600</v>
      </c>
      <c r="M346" s="16">
        <v>4100</v>
      </c>
      <c r="Q346" s="16">
        <v>6700</v>
      </c>
      <c r="S346" s="16">
        <v>13000</v>
      </c>
      <c r="T346" s="17">
        <v>600</v>
      </c>
      <c r="U346" s="16">
        <v>1000</v>
      </c>
    </row>
    <row r="347" spans="2:21" x14ac:dyDescent="0.3">
      <c r="B347" s="14">
        <v>2007</v>
      </c>
      <c r="C347" s="15" t="s">
        <v>58</v>
      </c>
      <c r="D347" s="14" t="s">
        <v>59</v>
      </c>
      <c r="E347" s="19">
        <v>5.3</v>
      </c>
      <c r="F347" s="14" t="s">
        <v>60</v>
      </c>
      <c r="G347" s="15" t="s">
        <v>1</v>
      </c>
      <c r="H347" s="14">
        <v>7300</v>
      </c>
      <c r="L347" s="17">
        <v>3600</v>
      </c>
      <c r="M347" s="16">
        <v>4100</v>
      </c>
      <c r="R347" s="17">
        <v>7700</v>
      </c>
      <c r="S347" s="16">
        <v>14000</v>
      </c>
      <c r="T347" s="17">
        <v>600</v>
      </c>
      <c r="U347" s="16">
        <v>1000</v>
      </c>
    </row>
    <row r="348" spans="2:21" x14ac:dyDescent="0.3">
      <c r="B348" s="14">
        <v>2008</v>
      </c>
      <c r="C348" s="15" t="s">
        <v>58</v>
      </c>
      <c r="D348" s="14" t="s">
        <v>59</v>
      </c>
      <c r="E348" s="15">
        <v>5.3</v>
      </c>
      <c r="F348" s="14" t="s">
        <v>60</v>
      </c>
      <c r="G348" s="15" t="s">
        <v>1</v>
      </c>
      <c r="H348" s="14">
        <v>7300</v>
      </c>
      <c r="L348" s="17">
        <v>3600</v>
      </c>
      <c r="M348" s="16">
        <v>4100</v>
      </c>
      <c r="Q348" s="16">
        <v>7200</v>
      </c>
      <c r="S348" s="16">
        <v>13000</v>
      </c>
      <c r="T348" s="17">
        <v>600</v>
      </c>
      <c r="U348" s="16">
        <v>1000</v>
      </c>
    </row>
    <row r="349" spans="2:21" x14ac:dyDescent="0.3">
      <c r="B349" s="14">
        <v>2008</v>
      </c>
      <c r="C349" s="15" t="s">
        <v>58</v>
      </c>
      <c r="D349" s="14" t="s">
        <v>59</v>
      </c>
      <c r="E349" s="15">
        <v>5.3</v>
      </c>
      <c r="F349" s="14" t="s">
        <v>60</v>
      </c>
      <c r="G349" s="15" t="s">
        <v>1</v>
      </c>
      <c r="H349" s="14">
        <v>7300</v>
      </c>
      <c r="L349" s="17">
        <v>3600</v>
      </c>
      <c r="M349" s="16">
        <v>4100</v>
      </c>
      <c r="R349" s="17">
        <v>8200</v>
      </c>
      <c r="S349" s="16">
        <v>14000</v>
      </c>
      <c r="T349" s="17">
        <v>600</v>
      </c>
      <c r="U349" s="16">
        <v>1000</v>
      </c>
    </row>
    <row r="350" spans="2:21" x14ac:dyDescent="0.3">
      <c r="B350" s="14">
        <v>2009</v>
      </c>
      <c r="C350" s="15" t="s">
        <v>58</v>
      </c>
      <c r="D350" s="14" t="s">
        <v>59</v>
      </c>
      <c r="E350" s="15">
        <v>5.3</v>
      </c>
      <c r="F350" s="14" t="s">
        <v>60</v>
      </c>
      <c r="G350" s="15" t="s">
        <v>1</v>
      </c>
      <c r="H350" s="14">
        <v>7300</v>
      </c>
      <c r="L350" s="17">
        <v>3600</v>
      </c>
      <c r="M350" s="16">
        <v>4100</v>
      </c>
      <c r="P350" s="17">
        <v>5700</v>
      </c>
      <c r="S350" s="16">
        <v>11500</v>
      </c>
      <c r="T350" s="17">
        <v>600</v>
      </c>
      <c r="U350" s="16">
        <v>1000</v>
      </c>
    </row>
    <row r="351" spans="2:21" x14ac:dyDescent="0.3">
      <c r="B351" s="14">
        <v>2009</v>
      </c>
      <c r="C351" s="15" t="s">
        <v>58</v>
      </c>
      <c r="D351" s="14" t="s">
        <v>59</v>
      </c>
      <c r="E351" s="15" t="s">
        <v>44</v>
      </c>
      <c r="F351" s="14" t="s">
        <v>60</v>
      </c>
      <c r="G351" s="15" t="s">
        <v>1</v>
      </c>
      <c r="H351" s="14">
        <v>7300</v>
      </c>
      <c r="L351" s="17">
        <v>3600</v>
      </c>
      <c r="M351" s="16">
        <v>4100</v>
      </c>
      <c r="P351" s="17">
        <v>8200</v>
      </c>
      <c r="S351" s="16">
        <v>14000</v>
      </c>
      <c r="T351" s="17">
        <v>600</v>
      </c>
      <c r="U351" s="16">
        <v>1000</v>
      </c>
    </row>
    <row r="352" spans="2:21" x14ac:dyDescent="0.3">
      <c r="B352" s="14">
        <v>2010</v>
      </c>
      <c r="C352" s="15" t="s">
        <v>58</v>
      </c>
      <c r="D352" s="14" t="s">
        <v>59</v>
      </c>
      <c r="E352" s="15">
        <v>5.3</v>
      </c>
      <c r="F352" s="14" t="s">
        <v>60</v>
      </c>
      <c r="G352" s="15" t="s">
        <v>1</v>
      </c>
      <c r="H352" s="14">
        <v>7300</v>
      </c>
      <c r="L352" s="17">
        <v>3600</v>
      </c>
      <c r="M352" s="16">
        <v>4100</v>
      </c>
      <c r="N352" s="17">
        <v>5200</v>
      </c>
      <c r="S352" s="16">
        <v>11000</v>
      </c>
      <c r="T352" s="17">
        <v>600</v>
      </c>
      <c r="U352" s="16">
        <v>1100</v>
      </c>
    </row>
    <row r="353" spans="2:21" x14ac:dyDescent="0.3">
      <c r="B353" s="14">
        <v>2010</v>
      </c>
      <c r="C353" s="15" t="s">
        <v>58</v>
      </c>
      <c r="D353" s="14" t="s">
        <v>59</v>
      </c>
      <c r="E353" s="15">
        <v>5.3</v>
      </c>
      <c r="F353" s="14" t="s">
        <v>60</v>
      </c>
      <c r="G353" s="15" t="s">
        <v>1</v>
      </c>
      <c r="H353" s="14">
        <v>7300</v>
      </c>
      <c r="L353" s="17">
        <v>3600</v>
      </c>
      <c r="M353" s="16">
        <v>4100</v>
      </c>
      <c r="P353" s="17">
        <v>5700</v>
      </c>
      <c r="S353" s="16">
        <v>11500</v>
      </c>
      <c r="T353" s="17">
        <v>600</v>
      </c>
      <c r="U353" s="16">
        <v>1100</v>
      </c>
    </row>
    <row r="354" spans="2:21" x14ac:dyDescent="0.3">
      <c r="B354" s="14">
        <v>2010</v>
      </c>
      <c r="C354" s="15" t="s">
        <v>58</v>
      </c>
      <c r="D354" s="14" t="s">
        <v>59</v>
      </c>
      <c r="E354" s="15" t="s">
        <v>44</v>
      </c>
      <c r="F354" s="14" t="s">
        <v>60</v>
      </c>
      <c r="G354" s="15" t="s">
        <v>1</v>
      </c>
      <c r="H354" s="14">
        <v>7300</v>
      </c>
      <c r="L354" s="17">
        <v>3600</v>
      </c>
      <c r="M354" s="16">
        <v>4100</v>
      </c>
      <c r="P354" s="17">
        <v>8200</v>
      </c>
      <c r="S354" s="16">
        <v>14000</v>
      </c>
      <c r="T354" s="17">
        <v>600</v>
      </c>
      <c r="U354" s="16">
        <v>1100</v>
      </c>
    </row>
    <row r="355" spans="2:21" x14ac:dyDescent="0.3">
      <c r="B355" s="14">
        <v>2011</v>
      </c>
      <c r="C355" s="15" t="s">
        <v>58</v>
      </c>
      <c r="D355" s="14" t="s">
        <v>59</v>
      </c>
      <c r="E355" s="15">
        <v>5.3</v>
      </c>
      <c r="F355" s="14" t="s">
        <v>60</v>
      </c>
      <c r="G355" s="15" t="s">
        <v>1</v>
      </c>
      <c r="H355" s="14">
        <v>7300</v>
      </c>
      <c r="L355" s="17">
        <v>3600</v>
      </c>
      <c r="M355" s="16">
        <v>4100</v>
      </c>
      <c r="N355" s="17">
        <v>5200</v>
      </c>
      <c r="S355" s="16">
        <v>11000</v>
      </c>
      <c r="T355" s="17">
        <v>600</v>
      </c>
      <c r="U355" s="16">
        <v>1100</v>
      </c>
    </row>
    <row r="356" spans="2:21" x14ac:dyDescent="0.3">
      <c r="B356" s="14">
        <v>2011</v>
      </c>
      <c r="C356" s="15" t="s">
        <v>58</v>
      </c>
      <c r="D356" s="14" t="s">
        <v>59</v>
      </c>
      <c r="E356" s="15">
        <v>5.3</v>
      </c>
      <c r="F356" s="14" t="s">
        <v>60</v>
      </c>
      <c r="G356" s="15" t="s">
        <v>1</v>
      </c>
      <c r="H356" s="14">
        <v>7300</v>
      </c>
      <c r="L356" s="17">
        <v>3600</v>
      </c>
      <c r="M356" s="16">
        <v>4100</v>
      </c>
      <c r="P356" s="17">
        <v>5700</v>
      </c>
      <c r="S356" s="16">
        <v>11500</v>
      </c>
      <c r="T356" s="17">
        <v>600</v>
      </c>
      <c r="U356" s="16">
        <v>1100</v>
      </c>
    </row>
    <row r="357" spans="2:21" x14ac:dyDescent="0.3">
      <c r="B357" s="14">
        <v>2011</v>
      </c>
      <c r="C357" s="15" t="s">
        <v>58</v>
      </c>
      <c r="D357" s="14" t="s">
        <v>59</v>
      </c>
      <c r="E357" s="15">
        <v>6.2</v>
      </c>
      <c r="F357" s="14" t="s">
        <v>60</v>
      </c>
      <c r="G357" s="15" t="s">
        <v>1</v>
      </c>
      <c r="H357" s="14">
        <v>7300</v>
      </c>
      <c r="L357" s="17">
        <v>3600</v>
      </c>
      <c r="M357" s="16">
        <v>4100</v>
      </c>
      <c r="P357" s="17">
        <v>8100</v>
      </c>
      <c r="S357" s="16">
        <v>14000</v>
      </c>
      <c r="T357" s="17">
        <v>600</v>
      </c>
      <c r="U357" s="16">
        <v>1100</v>
      </c>
    </row>
    <row r="358" spans="2:21" x14ac:dyDescent="0.3">
      <c r="B358" s="14">
        <v>2011</v>
      </c>
      <c r="C358" s="15" t="s">
        <v>58</v>
      </c>
      <c r="D358" s="14" t="s">
        <v>59</v>
      </c>
      <c r="E358" s="15" t="s">
        <v>44</v>
      </c>
      <c r="F358" s="14" t="s">
        <v>60</v>
      </c>
      <c r="G358" s="15" t="s">
        <v>1</v>
      </c>
      <c r="H358" s="14">
        <v>7300</v>
      </c>
      <c r="L358" s="17">
        <v>3600</v>
      </c>
      <c r="M358" s="16">
        <v>4100</v>
      </c>
      <c r="P358" s="17">
        <v>8200</v>
      </c>
      <c r="S358" s="16">
        <v>14000</v>
      </c>
      <c r="T358" s="17">
        <v>600</v>
      </c>
      <c r="U358" s="16">
        <v>1100</v>
      </c>
    </row>
    <row r="359" spans="2:21" x14ac:dyDescent="0.3">
      <c r="B359" s="14">
        <v>2012</v>
      </c>
      <c r="C359" s="15" t="s">
        <v>58</v>
      </c>
      <c r="D359" s="14" t="s">
        <v>59</v>
      </c>
      <c r="E359" s="15">
        <v>5.3</v>
      </c>
      <c r="F359" s="14" t="s">
        <v>60</v>
      </c>
      <c r="G359" s="15" t="s">
        <v>1</v>
      </c>
      <c r="H359" s="14">
        <v>7300</v>
      </c>
      <c r="L359" s="17">
        <v>3600</v>
      </c>
      <c r="M359" s="16">
        <v>4100</v>
      </c>
      <c r="N359" s="17">
        <v>5200</v>
      </c>
      <c r="S359" s="16">
        <v>11000</v>
      </c>
      <c r="T359" s="17">
        <v>600</v>
      </c>
      <c r="U359" s="16">
        <v>1100</v>
      </c>
    </row>
    <row r="360" spans="2:21" x14ac:dyDescent="0.3">
      <c r="B360" s="14">
        <v>2012</v>
      </c>
      <c r="C360" s="15" t="s">
        <v>58</v>
      </c>
      <c r="D360" s="14" t="s">
        <v>59</v>
      </c>
      <c r="E360" s="15">
        <v>5.3</v>
      </c>
      <c r="F360" s="14" t="s">
        <v>60</v>
      </c>
      <c r="G360" s="15" t="s">
        <v>1</v>
      </c>
      <c r="H360" s="14">
        <v>7300</v>
      </c>
      <c r="L360" s="17">
        <v>3600</v>
      </c>
      <c r="M360" s="16">
        <v>4100</v>
      </c>
      <c r="P360" s="17">
        <v>5700</v>
      </c>
      <c r="S360" s="16">
        <v>11500</v>
      </c>
      <c r="T360" s="17">
        <v>600</v>
      </c>
      <c r="U360" s="16">
        <v>1100</v>
      </c>
    </row>
    <row r="361" spans="2:21" x14ac:dyDescent="0.3">
      <c r="B361" s="14">
        <v>2012</v>
      </c>
      <c r="C361" s="15" t="s">
        <v>58</v>
      </c>
      <c r="D361" s="14" t="s">
        <v>59</v>
      </c>
      <c r="E361" s="15">
        <v>6.2</v>
      </c>
      <c r="F361" s="14" t="s">
        <v>60</v>
      </c>
      <c r="G361" s="15" t="s">
        <v>1</v>
      </c>
      <c r="H361" s="14">
        <v>7300</v>
      </c>
      <c r="L361" s="17">
        <v>3600</v>
      </c>
      <c r="M361" s="16">
        <v>4100</v>
      </c>
      <c r="P361" s="17">
        <v>8100</v>
      </c>
      <c r="S361" s="16">
        <v>14000</v>
      </c>
      <c r="T361" s="17">
        <v>600</v>
      </c>
      <c r="U361" s="16">
        <v>1100</v>
      </c>
    </row>
    <row r="362" spans="2:21" x14ac:dyDescent="0.3">
      <c r="B362" s="14">
        <v>2012</v>
      </c>
      <c r="C362" s="15" t="s">
        <v>58</v>
      </c>
      <c r="D362" s="14" t="s">
        <v>59</v>
      </c>
      <c r="E362" s="15" t="s">
        <v>44</v>
      </c>
      <c r="F362" s="14" t="s">
        <v>60</v>
      </c>
      <c r="G362" s="15" t="s">
        <v>1</v>
      </c>
      <c r="H362" s="14">
        <v>7300</v>
      </c>
      <c r="L362" s="17">
        <v>3600</v>
      </c>
      <c r="M362" s="16">
        <v>4100</v>
      </c>
      <c r="P362" s="17">
        <v>8200</v>
      </c>
      <c r="S362" s="16">
        <v>14000</v>
      </c>
      <c r="T362" s="17">
        <v>600</v>
      </c>
      <c r="U362" s="16">
        <v>1100</v>
      </c>
    </row>
    <row r="363" spans="2:21" x14ac:dyDescent="0.3">
      <c r="B363" s="14">
        <v>2013</v>
      </c>
      <c r="C363" s="15" t="s">
        <v>58</v>
      </c>
      <c r="D363" s="14" t="s">
        <v>59</v>
      </c>
      <c r="E363" s="15">
        <v>5.3</v>
      </c>
      <c r="F363" s="14" t="s">
        <v>60</v>
      </c>
      <c r="G363" s="15" t="s">
        <v>1</v>
      </c>
      <c r="H363" s="14">
        <v>7300</v>
      </c>
      <c r="L363" s="17">
        <v>3600</v>
      </c>
      <c r="M363" s="16">
        <v>4100</v>
      </c>
      <c r="N363" s="17">
        <v>5200</v>
      </c>
      <c r="S363" s="16">
        <v>11000</v>
      </c>
      <c r="T363" s="17">
        <v>600</v>
      </c>
      <c r="U363" s="16">
        <v>1000</v>
      </c>
    </row>
    <row r="364" spans="2:21" x14ac:dyDescent="0.3">
      <c r="B364" s="14">
        <v>2013</v>
      </c>
      <c r="C364" s="15" t="s">
        <v>58</v>
      </c>
      <c r="D364" s="14" t="s">
        <v>59</v>
      </c>
      <c r="E364" s="15">
        <v>5.3</v>
      </c>
      <c r="F364" s="14" t="s">
        <v>60</v>
      </c>
      <c r="G364" s="15" t="s">
        <v>1</v>
      </c>
      <c r="H364" s="14">
        <v>7300</v>
      </c>
      <c r="L364" s="17">
        <v>3600</v>
      </c>
      <c r="M364" s="16">
        <v>4100</v>
      </c>
      <c r="P364" s="17">
        <v>5700</v>
      </c>
      <c r="S364" s="16">
        <v>11500</v>
      </c>
      <c r="T364" s="17">
        <v>600</v>
      </c>
      <c r="U364" s="16">
        <v>1000</v>
      </c>
    </row>
    <row r="365" spans="2:21" x14ac:dyDescent="0.3">
      <c r="B365" s="14">
        <v>2013</v>
      </c>
      <c r="C365" s="15" t="s">
        <v>58</v>
      </c>
      <c r="D365" s="14" t="s">
        <v>59</v>
      </c>
      <c r="E365" s="15" t="s">
        <v>44</v>
      </c>
      <c r="F365" s="14" t="s">
        <v>60</v>
      </c>
      <c r="G365" s="15" t="s">
        <v>1</v>
      </c>
      <c r="H365" s="14">
        <v>7300</v>
      </c>
      <c r="L365" s="17">
        <v>3600</v>
      </c>
      <c r="M365" s="16">
        <v>4100</v>
      </c>
      <c r="P365" s="17">
        <v>8200</v>
      </c>
      <c r="S365" s="16">
        <v>14000</v>
      </c>
      <c r="T365" s="17">
        <v>600</v>
      </c>
      <c r="U365" s="16">
        <v>1000</v>
      </c>
    </row>
    <row r="366" spans="2:21" x14ac:dyDescent="0.3">
      <c r="B366" s="14">
        <v>2014</v>
      </c>
      <c r="C366" s="15" t="s">
        <v>58</v>
      </c>
      <c r="D366" s="14" t="s">
        <v>59</v>
      </c>
      <c r="E366" s="15">
        <v>5.3</v>
      </c>
      <c r="F366" s="14" t="s">
        <v>60</v>
      </c>
      <c r="G366" s="15" t="s">
        <v>1</v>
      </c>
      <c r="H366" s="14">
        <v>7300</v>
      </c>
      <c r="L366" s="17">
        <v>3600</v>
      </c>
      <c r="M366" s="16">
        <v>4100</v>
      </c>
      <c r="N366" s="17">
        <v>5200</v>
      </c>
      <c r="S366" s="16">
        <v>11000</v>
      </c>
      <c r="T366" s="17">
        <v>600</v>
      </c>
      <c r="U366" s="16">
        <v>1000</v>
      </c>
    </row>
    <row r="367" spans="2:21" x14ac:dyDescent="0.3">
      <c r="B367" s="14">
        <v>2014</v>
      </c>
      <c r="C367" s="15" t="s">
        <v>58</v>
      </c>
      <c r="D367" s="14" t="s">
        <v>59</v>
      </c>
      <c r="E367" s="15">
        <v>5.3</v>
      </c>
      <c r="F367" s="14" t="s">
        <v>60</v>
      </c>
      <c r="G367" s="15" t="s">
        <v>1</v>
      </c>
      <c r="H367" s="14">
        <v>7300</v>
      </c>
      <c r="L367" s="17">
        <v>3600</v>
      </c>
      <c r="M367" s="16">
        <v>4100</v>
      </c>
      <c r="P367" s="17">
        <v>5700</v>
      </c>
      <c r="S367" s="16">
        <v>11500</v>
      </c>
      <c r="T367" s="17">
        <v>600</v>
      </c>
      <c r="U367" s="16">
        <v>1000</v>
      </c>
    </row>
    <row r="368" spans="2:21" x14ac:dyDescent="0.3">
      <c r="B368" s="14">
        <v>2014</v>
      </c>
      <c r="C368" s="15" t="s">
        <v>58</v>
      </c>
      <c r="D368" s="14" t="s">
        <v>59</v>
      </c>
      <c r="E368" s="15" t="s">
        <v>44</v>
      </c>
      <c r="F368" s="14" t="s">
        <v>60</v>
      </c>
      <c r="G368" s="15" t="s">
        <v>1</v>
      </c>
      <c r="H368" s="14">
        <v>7300</v>
      </c>
      <c r="L368" s="17">
        <v>3600</v>
      </c>
      <c r="M368" s="16">
        <v>4100</v>
      </c>
      <c r="P368" s="17">
        <v>8200</v>
      </c>
      <c r="S368" s="16">
        <v>14000</v>
      </c>
      <c r="T368" s="17">
        <v>600</v>
      </c>
      <c r="U368" s="16">
        <v>1000</v>
      </c>
    </row>
    <row r="369" spans="2:21" x14ac:dyDescent="0.3">
      <c r="B369" s="14">
        <v>2007</v>
      </c>
      <c r="C369" s="15" t="s">
        <v>58</v>
      </c>
      <c r="D369" s="14" t="s">
        <v>61</v>
      </c>
      <c r="E369" s="15">
        <v>6.2</v>
      </c>
      <c r="F369" s="14" t="s">
        <v>60</v>
      </c>
      <c r="G369" s="15" t="s">
        <v>1</v>
      </c>
      <c r="H369" s="14">
        <v>7300</v>
      </c>
      <c r="L369" s="17">
        <v>3600</v>
      </c>
      <c r="M369" s="16">
        <v>4100</v>
      </c>
      <c r="P369" s="17">
        <v>7400</v>
      </c>
      <c r="S369" s="16">
        <v>14000</v>
      </c>
      <c r="T369" s="17">
        <v>600</v>
      </c>
      <c r="U369" s="16">
        <v>1000</v>
      </c>
    </row>
    <row r="370" spans="2:21" x14ac:dyDescent="0.3">
      <c r="B370" s="14">
        <v>2008</v>
      </c>
      <c r="C370" s="15" t="s">
        <v>58</v>
      </c>
      <c r="D370" s="14" t="s">
        <v>61</v>
      </c>
      <c r="E370" s="15">
        <v>6.2</v>
      </c>
      <c r="F370" s="14" t="s">
        <v>60</v>
      </c>
      <c r="G370" s="15" t="s">
        <v>1</v>
      </c>
      <c r="H370" s="14">
        <v>7300</v>
      </c>
      <c r="L370" s="17">
        <v>3600</v>
      </c>
      <c r="M370" s="16">
        <v>4100</v>
      </c>
      <c r="P370" s="17">
        <v>7900</v>
      </c>
      <c r="S370" s="16">
        <v>14000</v>
      </c>
      <c r="T370" s="17">
        <v>600</v>
      </c>
      <c r="U370" s="16">
        <v>1000</v>
      </c>
    </row>
    <row r="371" spans="2:21" x14ac:dyDescent="0.3">
      <c r="B371" s="14">
        <v>2009</v>
      </c>
      <c r="C371" s="15" t="s">
        <v>58</v>
      </c>
      <c r="D371" s="14" t="s">
        <v>61</v>
      </c>
      <c r="E371" s="15">
        <v>6.2</v>
      </c>
      <c r="F371" s="14" t="s">
        <v>60</v>
      </c>
      <c r="G371" s="15" t="s">
        <v>1</v>
      </c>
      <c r="H371" s="14">
        <v>7300</v>
      </c>
      <c r="L371" s="17">
        <v>3600</v>
      </c>
      <c r="M371" s="16">
        <v>4100</v>
      </c>
      <c r="P371" s="17">
        <v>8100</v>
      </c>
      <c r="S371" s="16">
        <v>14000</v>
      </c>
      <c r="T371" s="17">
        <v>600</v>
      </c>
      <c r="U371" s="16">
        <v>1000</v>
      </c>
    </row>
    <row r="372" spans="2:21" x14ac:dyDescent="0.3">
      <c r="B372" s="14">
        <v>2010</v>
      </c>
      <c r="C372" s="15" t="s">
        <v>58</v>
      </c>
      <c r="D372" s="14" t="s">
        <v>61</v>
      </c>
      <c r="E372" s="15">
        <v>6.2</v>
      </c>
      <c r="F372" s="14" t="s">
        <v>60</v>
      </c>
      <c r="G372" s="15" t="s">
        <v>1</v>
      </c>
      <c r="H372" s="14">
        <v>7300</v>
      </c>
      <c r="L372" s="17">
        <v>3600</v>
      </c>
      <c r="M372" s="16">
        <v>4100</v>
      </c>
      <c r="P372" s="17">
        <v>8100</v>
      </c>
      <c r="S372" s="16">
        <v>14000</v>
      </c>
      <c r="T372" s="17">
        <v>600</v>
      </c>
      <c r="U372" s="16">
        <v>1100</v>
      </c>
    </row>
    <row r="373" spans="2:21" x14ac:dyDescent="0.3">
      <c r="B373" s="14">
        <v>2011</v>
      </c>
      <c r="C373" s="15" t="s">
        <v>58</v>
      </c>
      <c r="D373" s="14" t="s">
        <v>61</v>
      </c>
      <c r="E373" s="15">
        <v>6.2</v>
      </c>
      <c r="F373" s="14" t="s">
        <v>60</v>
      </c>
      <c r="G373" s="15" t="s">
        <v>1</v>
      </c>
      <c r="H373" s="14">
        <v>7300</v>
      </c>
      <c r="L373" s="17">
        <v>3600</v>
      </c>
      <c r="M373" s="16">
        <v>4100</v>
      </c>
      <c r="P373" s="17">
        <v>8100</v>
      </c>
      <c r="S373" s="16">
        <v>14000</v>
      </c>
      <c r="T373" s="17">
        <v>600</v>
      </c>
      <c r="U373" s="16">
        <v>1100</v>
      </c>
    </row>
    <row r="374" spans="2:21" x14ac:dyDescent="0.3">
      <c r="B374" s="14">
        <v>2012</v>
      </c>
      <c r="C374" s="15" t="s">
        <v>58</v>
      </c>
      <c r="D374" s="14" t="s">
        <v>61</v>
      </c>
      <c r="E374" s="15">
        <v>6.2</v>
      </c>
      <c r="F374" s="14" t="s">
        <v>60</v>
      </c>
      <c r="G374" s="15" t="s">
        <v>1</v>
      </c>
      <c r="H374" s="14">
        <v>7300</v>
      </c>
      <c r="L374" s="17">
        <v>3600</v>
      </c>
      <c r="M374" s="16">
        <v>4100</v>
      </c>
      <c r="P374" s="17">
        <v>8100</v>
      </c>
      <c r="S374" s="16">
        <v>14000</v>
      </c>
      <c r="T374" s="17">
        <v>600</v>
      </c>
      <c r="U374" s="16">
        <v>1100</v>
      </c>
    </row>
    <row r="375" spans="2:21" x14ac:dyDescent="0.3">
      <c r="B375" s="14">
        <v>2013</v>
      </c>
      <c r="C375" s="15" t="s">
        <v>58</v>
      </c>
      <c r="D375" s="14" t="s">
        <v>61</v>
      </c>
      <c r="E375" s="15">
        <v>6.2</v>
      </c>
      <c r="F375" s="14" t="s">
        <v>60</v>
      </c>
      <c r="G375" s="15" t="s">
        <v>1</v>
      </c>
      <c r="H375" s="14">
        <v>7300</v>
      </c>
      <c r="L375" s="17">
        <v>3600</v>
      </c>
      <c r="M375" s="16">
        <v>4100</v>
      </c>
      <c r="P375" s="17">
        <v>8100</v>
      </c>
      <c r="S375" s="16">
        <v>14000</v>
      </c>
      <c r="T375" s="17">
        <v>600</v>
      </c>
      <c r="U375" s="16">
        <v>1000</v>
      </c>
    </row>
    <row r="376" spans="2:21" x14ac:dyDescent="0.3">
      <c r="B376" s="14">
        <v>2014</v>
      </c>
      <c r="C376" s="15" t="s">
        <v>58</v>
      </c>
      <c r="D376" s="14" t="s">
        <v>61</v>
      </c>
      <c r="E376" s="15">
        <v>6.2</v>
      </c>
      <c r="F376" s="14" t="s">
        <v>60</v>
      </c>
      <c r="G376" s="15" t="s">
        <v>1</v>
      </c>
      <c r="H376" s="14">
        <v>7300</v>
      </c>
      <c r="L376" s="17">
        <v>3600</v>
      </c>
      <c r="M376" s="16">
        <v>4100</v>
      </c>
      <c r="P376" s="17">
        <v>8100</v>
      </c>
      <c r="S376" s="16">
        <v>14000</v>
      </c>
      <c r="T376" s="17">
        <v>600</v>
      </c>
      <c r="U376" s="16">
        <v>1000</v>
      </c>
    </row>
    <row r="377" spans="2:21" x14ac:dyDescent="0.3">
      <c r="B377" s="14">
        <v>2009</v>
      </c>
      <c r="C377" s="15" t="s">
        <v>58</v>
      </c>
      <c r="D377" s="14" t="s">
        <v>62</v>
      </c>
      <c r="E377" s="19">
        <v>6</v>
      </c>
      <c r="F377" s="14" t="s">
        <v>60</v>
      </c>
      <c r="G377" s="15" t="s">
        <v>1</v>
      </c>
      <c r="H377" s="14">
        <v>7300</v>
      </c>
      <c r="L377" s="17">
        <v>3600</v>
      </c>
      <c r="M377" s="16">
        <v>4100</v>
      </c>
      <c r="N377" s="17">
        <v>6000</v>
      </c>
      <c r="S377" s="16">
        <v>12000</v>
      </c>
    </row>
    <row r="378" spans="2:21" x14ac:dyDescent="0.3">
      <c r="B378" s="14">
        <v>2010</v>
      </c>
      <c r="C378" s="15" t="s">
        <v>58</v>
      </c>
      <c r="D378" s="14" t="s">
        <v>62</v>
      </c>
      <c r="E378" s="19">
        <v>6</v>
      </c>
      <c r="F378" s="14" t="s">
        <v>60</v>
      </c>
      <c r="G378" s="15" t="s">
        <v>1</v>
      </c>
      <c r="H378" s="14">
        <v>7500</v>
      </c>
      <c r="L378" s="17">
        <v>3600</v>
      </c>
      <c r="M378" s="16">
        <v>4100</v>
      </c>
      <c r="N378" s="17">
        <v>5900</v>
      </c>
      <c r="S378" s="16">
        <v>12000</v>
      </c>
    </row>
    <row r="379" spans="2:21" x14ac:dyDescent="0.3">
      <c r="B379" s="14">
        <v>2011</v>
      </c>
      <c r="C379" s="15" t="s">
        <v>58</v>
      </c>
      <c r="D379" s="14" t="s">
        <v>62</v>
      </c>
      <c r="E379" s="19">
        <v>6</v>
      </c>
      <c r="F379" s="14" t="s">
        <v>60</v>
      </c>
      <c r="G379" s="15" t="s">
        <v>1</v>
      </c>
      <c r="H379" s="14">
        <v>7500</v>
      </c>
      <c r="N379" s="17">
        <v>5700</v>
      </c>
      <c r="S379" s="16">
        <v>12000</v>
      </c>
    </row>
    <row r="380" spans="2:21" x14ac:dyDescent="0.3">
      <c r="B380" s="14">
        <v>2012</v>
      </c>
      <c r="C380" s="15" t="s">
        <v>58</v>
      </c>
      <c r="D380" s="14" t="s">
        <v>62</v>
      </c>
      <c r="E380" s="19">
        <v>6</v>
      </c>
      <c r="F380" s="14" t="s">
        <v>60</v>
      </c>
      <c r="G380" s="15" t="s">
        <v>1</v>
      </c>
      <c r="H380" s="14">
        <v>7500</v>
      </c>
      <c r="N380" s="17">
        <v>5700</v>
      </c>
      <c r="S380" s="16">
        <v>12000</v>
      </c>
    </row>
    <row r="381" spans="2:21" x14ac:dyDescent="0.3">
      <c r="B381" s="14">
        <v>2013</v>
      </c>
      <c r="C381" s="15" t="s">
        <v>58</v>
      </c>
      <c r="D381" s="14" t="s">
        <v>62</v>
      </c>
      <c r="E381" s="19">
        <v>6</v>
      </c>
      <c r="F381" s="14" t="s">
        <v>60</v>
      </c>
      <c r="G381" s="15" t="s">
        <v>1</v>
      </c>
      <c r="H381" s="14">
        <v>7500</v>
      </c>
      <c r="N381" s="17">
        <v>5700</v>
      </c>
      <c r="S381" s="16">
        <v>12000</v>
      </c>
    </row>
    <row r="382" spans="2:21" x14ac:dyDescent="0.3">
      <c r="B382" s="14">
        <v>2008</v>
      </c>
      <c r="C382" s="15" t="s">
        <v>58</v>
      </c>
      <c r="D382" s="14" t="s">
        <v>63</v>
      </c>
      <c r="E382" s="19">
        <v>6</v>
      </c>
      <c r="F382" s="14" t="s">
        <v>60</v>
      </c>
      <c r="G382" s="15" t="s">
        <v>1</v>
      </c>
      <c r="H382" s="14">
        <v>7300</v>
      </c>
      <c r="L382" s="17">
        <v>3600</v>
      </c>
      <c r="M382" s="16">
        <v>4100</v>
      </c>
      <c r="N382" s="17">
        <v>6000</v>
      </c>
      <c r="S382" s="16">
        <v>12000</v>
      </c>
    </row>
    <row r="383" spans="2:21" x14ac:dyDescent="0.3">
      <c r="B383" s="14">
        <v>2009</v>
      </c>
      <c r="C383" s="15" t="s">
        <v>58</v>
      </c>
      <c r="D383" s="14" t="s">
        <v>63</v>
      </c>
      <c r="E383" s="19">
        <v>6</v>
      </c>
      <c r="F383" s="14" t="s">
        <v>60</v>
      </c>
      <c r="G383" s="15" t="s">
        <v>1</v>
      </c>
      <c r="H383" s="14">
        <v>7300</v>
      </c>
      <c r="L383" s="17">
        <v>3600</v>
      </c>
      <c r="M383" s="16">
        <v>4100</v>
      </c>
      <c r="N383" s="17">
        <v>6000</v>
      </c>
      <c r="S383" s="16">
        <v>12000</v>
      </c>
    </row>
    <row r="384" spans="2:21" x14ac:dyDescent="0.3">
      <c r="B384" s="14">
        <v>2010</v>
      </c>
      <c r="C384" s="15" t="s">
        <v>58</v>
      </c>
      <c r="D384" s="14" t="s">
        <v>63</v>
      </c>
      <c r="E384" s="19">
        <v>6</v>
      </c>
      <c r="F384" s="14" t="s">
        <v>60</v>
      </c>
      <c r="G384" s="15" t="s">
        <v>1</v>
      </c>
      <c r="H384" s="14">
        <v>7300</v>
      </c>
      <c r="L384" s="17">
        <v>3600</v>
      </c>
      <c r="M384" s="16">
        <v>4100</v>
      </c>
      <c r="N384" s="17">
        <v>6000</v>
      </c>
      <c r="S384" s="16">
        <v>12000</v>
      </c>
    </row>
    <row r="385" spans="2:21" x14ac:dyDescent="0.3">
      <c r="B385" s="14">
        <v>2011</v>
      </c>
      <c r="C385" s="15" t="s">
        <v>58</v>
      </c>
      <c r="D385" s="14" t="s">
        <v>63</v>
      </c>
      <c r="E385" s="19">
        <v>6</v>
      </c>
      <c r="F385" s="14" t="s">
        <v>60</v>
      </c>
      <c r="G385" s="15" t="s">
        <v>1</v>
      </c>
      <c r="H385" s="14">
        <v>7300</v>
      </c>
      <c r="L385" s="17">
        <v>3600</v>
      </c>
      <c r="M385" s="16">
        <v>4100</v>
      </c>
      <c r="N385" s="17">
        <v>5900</v>
      </c>
      <c r="S385" s="16">
        <v>12000</v>
      </c>
    </row>
    <row r="386" spans="2:21" x14ac:dyDescent="0.3">
      <c r="B386" s="14">
        <v>2012</v>
      </c>
      <c r="C386" s="15" t="s">
        <v>58</v>
      </c>
      <c r="D386" s="14" t="s">
        <v>63</v>
      </c>
      <c r="E386" s="19">
        <v>6</v>
      </c>
      <c r="F386" s="14" t="s">
        <v>60</v>
      </c>
      <c r="G386" s="15" t="s">
        <v>1</v>
      </c>
      <c r="H386" s="14">
        <v>7300</v>
      </c>
      <c r="L386" s="17">
        <v>3600</v>
      </c>
      <c r="M386" s="16">
        <v>4100</v>
      </c>
      <c r="N386" s="17">
        <v>5900</v>
      </c>
      <c r="S386" s="16">
        <v>12000</v>
      </c>
    </row>
    <row r="387" spans="2:21" x14ac:dyDescent="0.3">
      <c r="B387" s="14">
        <v>2013</v>
      </c>
      <c r="C387" s="15" t="s">
        <v>58</v>
      </c>
      <c r="D387" s="14" t="s">
        <v>63</v>
      </c>
      <c r="E387" s="19">
        <v>6</v>
      </c>
      <c r="F387" s="14" t="s">
        <v>60</v>
      </c>
      <c r="G387" s="15" t="s">
        <v>1</v>
      </c>
      <c r="H387" s="14">
        <v>7300</v>
      </c>
      <c r="L387" s="17">
        <v>3600</v>
      </c>
      <c r="M387" s="16">
        <v>4100</v>
      </c>
      <c r="N387" s="17">
        <v>5900</v>
      </c>
      <c r="S387" s="16">
        <v>12000</v>
      </c>
    </row>
    <row r="388" spans="2:21" x14ac:dyDescent="0.3">
      <c r="B388" s="14">
        <v>2007</v>
      </c>
      <c r="C388" s="15" t="s">
        <v>58</v>
      </c>
      <c r="D388" s="14" t="s">
        <v>65</v>
      </c>
      <c r="E388" s="19">
        <v>5.3</v>
      </c>
      <c r="F388" s="14" t="s">
        <v>66</v>
      </c>
      <c r="G388" s="15" t="s">
        <v>6</v>
      </c>
      <c r="H388" s="14">
        <v>7400</v>
      </c>
      <c r="L388" s="17">
        <v>3600</v>
      </c>
      <c r="M388" s="16">
        <v>4200</v>
      </c>
      <c r="Q388" s="16">
        <v>7000</v>
      </c>
      <c r="S388" s="16">
        <v>13000</v>
      </c>
      <c r="T388" s="17">
        <v>600</v>
      </c>
      <c r="U388" s="16">
        <v>1000</v>
      </c>
    </row>
    <row r="389" spans="2:21" x14ac:dyDescent="0.3">
      <c r="B389" s="14">
        <v>2007</v>
      </c>
      <c r="C389" s="15" t="s">
        <v>58</v>
      </c>
      <c r="D389" s="14" t="s">
        <v>65</v>
      </c>
      <c r="E389" s="19">
        <v>5.3</v>
      </c>
      <c r="F389" s="14" t="s">
        <v>66</v>
      </c>
      <c r="G389" s="15" t="s">
        <v>6</v>
      </c>
      <c r="H389" s="14">
        <v>7400</v>
      </c>
      <c r="L389" s="17">
        <v>3600</v>
      </c>
      <c r="M389" s="16">
        <v>4200</v>
      </c>
      <c r="R389" s="17">
        <v>8000</v>
      </c>
      <c r="S389" s="16">
        <v>14000</v>
      </c>
      <c r="T389" s="17">
        <v>600</v>
      </c>
      <c r="U389" s="16">
        <v>1000</v>
      </c>
    </row>
    <row r="390" spans="2:21" x14ac:dyDescent="0.3">
      <c r="B390" s="14">
        <v>2007</v>
      </c>
      <c r="C390" s="15" t="s">
        <v>58</v>
      </c>
      <c r="D390" s="14" t="s">
        <v>65</v>
      </c>
      <c r="E390" s="19">
        <v>6</v>
      </c>
      <c r="F390" s="14" t="s">
        <v>66</v>
      </c>
      <c r="G390" s="15" t="s">
        <v>6</v>
      </c>
      <c r="H390" s="14">
        <v>7400</v>
      </c>
      <c r="L390" s="17">
        <v>3600</v>
      </c>
      <c r="M390" s="16">
        <v>4200</v>
      </c>
      <c r="R390" s="17">
        <v>7900</v>
      </c>
      <c r="S390" s="16">
        <v>14000</v>
      </c>
      <c r="T390" s="17">
        <v>600</v>
      </c>
      <c r="U390" s="16">
        <v>1000</v>
      </c>
    </row>
    <row r="391" spans="2:21" x14ac:dyDescent="0.3">
      <c r="B391" s="14">
        <v>2008</v>
      </c>
      <c r="C391" s="15" t="s">
        <v>58</v>
      </c>
      <c r="D391" s="14" t="s">
        <v>65</v>
      </c>
      <c r="E391" s="15">
        <v>5.3</v>
      </c>
      <c r="F391" s="14" t="s">
        <v>66</v>
      </c>
      <c r="G391" s="15" t="s">
        <v>6</v>
      </c>
      <c r="H391" s="14">
        <v>7400</v>
      </c>
      <c r="L391" s="17">
        <v>3600</v>
      </c>
      <c r="M391" s="16">
        <v>4200</v>
      </c>
      <c r="Q391" s="16">
        <v>7000</v>
      </c>
      <c r="S391" s="16">
        <v>13000</v>
      </c>
      <c r="T391" s="17">
        <v>600</v>
      </c>
      <c r="U391" s="16">
        <v>1000</v>
      </c>
    </row>
    <row r="392" spans="2:21" x14ac:dyDescent="0.3">
      <c r="B392" s="14">
        <v>2008</v>
      </c>
      <c r="C392" s="15" t="s">
        <v>58</v>
      </c>
      <c r="D392" s="14" t="s">
        <v>65</v>
      </c>
      <c r="E392" s="15">
        <v>5.3</v>
      </c>
      <c r="F392" s="14" t="s">
        <v>66</v>
      </c>
      <c r="G392" s="15" t="s">
        <v>6</v>
      </c>
      <c r="H392" s="14">
        <v>7400</v>
      </c>
      <c r="L392" s="17">
        <v>3600</v>
      </c>
      <c r="M392" s="16">
        <v>4200</v>
      </c>
      <c r="R392" s="17">
        <v>8000</v>
      </c>
      <c r="S392" s="16">
        <v>14000</v>
      </c>
      <c r="T392" s="17">
        <v>600</v>
      </c>
      <c r="U392" s="16">
        <v>1000</v>
      </c>
    </row>
    <row r="393" spans="2:21" x14ac:dyDescent="0.3">
      <c r="B393" s="14">
        <v>2008</v>
      </c>
      <c r="C393" s="15" t="s">
        <v>58</v>
      </c>
      <c r="D393" s="14" t="s">
        <v>65</v>
      </c>
      <c r="E393" s="19">
        <v>6</v>
      </c>
      <c r="F393" s="14" t="s">
        <v>66</v>
      </c>
      <c r="G393" s="15" t="s">
        <v>6</v>
      </c>
      <c r="H393" s="14">
        <v>7400</v>
      </c>
      <c r="L393" s="17">
        <v>3600</v>
      </c>
      <c r="M393" s="16">
        <v>4200</v>
      </c>
      <c r="R393" s="17">
        <v>8000</v>
      </c>
      <c r="S393" s="16">
        <v>14000</v>
      </c>
      <c r="T393" s="17">
        <v>600</v>
      </c>
      <c r="U393" s="16">
        <v>1000</v>
      </c>
    </row>
    <row r="394" spans="2:21" x14ac:dyDescent="0.3">
      <c r="B394" s="14">
        <v>2009</v>
      </c>
      <c r="C394" s="15" t="s">
        <v>58</v>
      </c>
      <c r="D394" s="14" t="s">
        <v>65</v>
      </c>
      <c r="E394" s="15">
        <v>5.3</v>
      </c>
      <c r="F394" s="14" t="s">
        <v>66</v>
      </c>
      <c r="G394" s="15" t="s">
        <v>6</v>
      </c>
      <c r="H394" s="14">
        <v>7400</v>
      </c>
      <c r="L394" s="17">
        <v>3600</v>
      </c>
      <c r="M394" s="16">
        <v>4200</v>
      </c>
      <c r="P394" s="17">
        <v>5400</v>
      </c>
      <c r="S394" s="16">
        <v>11500</v>
      </c>
      <c r="T394" s="17">
        <v>600</v>
      </c>
      <c r="U394" s="16">
        <v>1000</v>
      </c>
    </row>
    <row r="395" spans="2:21" x14ac:dyDescent="0.3">
      <c r="B395" s="14">
        <v>2009</v>
      </c>
      <c r="C395" s="15" t="s">
        <v>58</v>
      </c>
      <c r="D395" s="14" t="s">
        <v>65</v>
      </c>
      <c r="E395" s="19">
        <v>6</v>
      </c>
      <c r="F395" s="14" t="s">
        <v>66</v>
      </c>
      <c r="G395" s="15" t="s">
        <v>6</v>
      </c>
      <c r="H395" s="14">
        <v>7400</v>
      </c>
      <c r="L395" s="17">
        <v>3600</v>
      </c>
      <c r="M395" s="16">
        <v>4200</v>
      </c>
      <c r="P395" s="17">
        <v>7900</v>
      </c>
      <c r="S395" s="16">
        <v>14000</v>
      </c>
      <c r="T395" s="17">
        <v>600</v>
      </c>
      <c r="U395" s="16">
        <v>1000</v>
      </c>
    </row>
    <row r="396" spans="2:21" x14ac:dyDescent="0.3">
      <c r="B396" s="14">
        <v>2009</v>
      </c>
      <c r="C396" s="15" t="s">
        <v>58</v>
      </c>
      <c r="D396" s="14" t="s">
        <v>65</v>
      </c>
      <c r="E396" s="15" t="s">
        <v>44</v>
      </c>
      <c r="F396" s="14" t="s">
        <v>66</v>
      </c>
      <c r="G396" s="15" t="s">
        <v>6</v>
      </c>
      <c r="H396" s="14">
        <v>7400</v>
      </c>
      <c r="I396" s="16">
        <v>1499</v>
      </c>
      <c r="J396" s="17">
        <v>5901</v>
      </c>
      <c r="K396" s="16" t="s">
        <v>68</v>
      </c>
      <c r="L396" s="17">
        <v>3600</v>
      </c>
      <c r="M396" s="16">
        <v>4200</v>
      </c>
      <c r="P396" s="17">
        <v>7900</v>
      </c>
      <c r="S396" s="16">
        <v>14000</v>
      </c>
      <c r="T396" s="17">
        <v>600</v>
      </c>
      <c r="U396" s="16">
        <v>1000</v>
      </c>
    </row>
    <row r="397" spans="2:21" x14ac:dyDescent="0.3">
      <c r="B397" s="14">
        <v>2010</v>
      </c>
      <c r="C397" s="15" t="s">
        <v>58</v>
      </c>
      <c r="D397" s="14" t="s">
        <v>65</v>
      </c>
      <c r="E397" s="15">
        <v>5.3</v>
      </c>
      <c r="F397" s="14" t="s">
        <v>66</v>
      </c>
      <c r="G397" s="15" t="s">
        <v>6</v>
      </c>
      <c r="H397" s="14">
        <v>7400</v>
      </c>
      <c r="L397" s="17">
        <v>3600</v>
      </c>
      <c r="M397" s="16">
        <v>4200</v>
      </c>
      <c r="N397" s="17">
        <v>5000</v>
      </c>
      <c r="S397" s="16">
        <v>11000</v>
      </c>
      <c r="T397" s="17">
        <v>600</v>
      </c>
      <c r="U397" s="16">
        <v>1100</v>
      </c>
    </row>
    <row r="398" spans="2:21" x14ac:dyDescent="0.3">
      <c r="B398" s="14">
        <v>2010</v>
      </c>
      <c r="C398" s="15" t="s">
        <v>58</v>
      </c>
      <c r="D398" s="14" t="s">
        <v>65</v>
      </c>
      <c r="E398" s="15">
        <v>5.3</v>
      </c>
      <c r="F398" s="14" t="s">
        <v>66</v>
      </c>
      <c r="G398" s="15" t="s">
        <v>6</v>
      </c>
      <c r="H398" s="14">
        <v>7400</v>
      </c>
      <c r="L398" s="17">
        <v>3600</v>
      </c>
      <c r="M398" s="16">
        <v>4200</v>
      </c>
      <c r="P398" s="17">
        <v>5400</v>
      </c>
      <c r="S398" s="16">
        <v>11500</v>
      </c>
      <c r="T398" s="17">
        <v>600</v>
      </c>
      <c r="U398" s="16">
        <v>1100</v>
      </c>
    </row>
    <row r="399" spans="2:21" x14ac:dyDescent="0.3">
      <c r="B399" s="14">
        <v>2010</v>
      </c>
      <c r="C399" s="15" t="s">
        <v>58</v>
      </c>
      <c r="D399" s="14" t="s">
        <v>65</v>
      </c>
      <c r="E399" s="15">
        <v>6.2</v>
      </c>
      <c r="F399" s="14" t="s">
        <v>66</v>
      </c>
      <c r="G399" s="15" t="s">
        <v>6</v>
      </c>
      <c r="H399" s="14">
        <v>7400</v>
      </c>
      <c r="L399" s="17">
        <v>3600</v>
      </c>
      <c r="M399" s="16">
        <v>4200</v>
      </c>
      <c r="P399" s="17">
        <v>7900</v>
      </c>
      <c r="S399" s="16">
        <v>14000</v>
      </c>
      <c r="T399" s="17">
        <v>600</v>
      </c>
      <c r="U399" s="16">
        <v>1100</v>
      </c>
    </row>
    <row r="400" spans="2:21" x14ac:dyDescent="0.3">
      <c r="B400" s="14">
        <v>2010</v>
      </c>
      <c r="C400" s="15" t="s">
        <v>58</v>
      </c>
      <c r="D400" s="14" t="s">
        <v>65</v>
      </c>
      <c r="E400" s="15" t="s">
        <v>44</v>
      </c>
      <c r="F400" s="14" t="s">
        <v>66</v>
      </c>
      <c r="G400" s="15" t="s">
        <v>6</v>
      </c>
      <c r="H400" s="14">
        <v>7400</v>
      </c>
      <c r="L400" s="17">
        <v>3600</v>
      </c>
      <c r="M400" s="16">
        <v>4200</v>
      </c>
      <c r="P400" s="17">
        <v>7900</v>
      </c>
      <c r="S400" s="16">
        <v>14000</v>
      </c>
      <c r="T400" s="17">
        <v>600</v>
      </c>
      <c r="U400" s="16">
        <v>1100</v>
      </c>
    </row>
    <row r="401" spans="2:21" x14ac:dyDescent="0.3">
      <c r="B401" s="14">
        <v>2011</v>
      </c>
      <c r="C401" s="15" t="s">
        <v>58</v>
      </c>
      <c r="D401" s="14" t="s">
        <v>65</v>
      </c>
      <c r="E401" s="15">
        <v>5.3</v>
      </c>
      <c r="F401" s="14" t="s">
        <v>66</v>
      </c>
      <c r="G401" s="15" t="s">
        <v>6</v>
      </c>
      <c r="H401" s="14">
        <v>7400</v>
      </c>
      <c r="L401" s="17">
        <v>3600</v>
      </c>
      <c r="M401" s="16">
        <v>4200</v>
      </c>
      <c r="P401" s="17">
        <v>5500</v>
      </c>
      <c r="S401" s="16">
        <v>11500</v>
      </c>
      <c r="T401" s="17">
        <v>600</v>
      </c>
      <c r="U401" s="16">
        <v>1100</v>
      </c>
    </row>
    <row r="402" spans="2:21" x14ac:dyDescent="0.3">
      <c r="B402" s="14">
        <v>2011</v>
      </c>
      <c r="C402" s="15" t="s">
        <v>58</v>
      </c>
      <c r="D402" s="14" t="s">
        <v>65</v>
      </c>
      <c r="E402" s="15">
        <v>6.2</v>
      </c>
      <c r="F402" s="14" t="s">
        <v>66</v>
      </c>
      <c r="G402" s="15" t="s">
        <v>6</v>
      </c>
      <c r="H402" s="14">
        <v>7400</v>
      </c>
      <c r="L402" s="17">
        <v>3600</v>
      </c>
      <c r="M402" s="16">
        <v>4200</v>
      </c>
      <c r="P402" s="17">
        <v>7800</v>
      </c>
      <c r="S402" s="16">
        <v>14000</v>
      </c>
      <c r="T402" s="17">
        <v>600</v>
      </c>
      <c r="U402" s="16">
        <v>1100</v>
      </c>
    </row>
    <row r="403" spans="2:21" x14ac:dyDescent="0.3">
      <c r="B403" s="14">
        <v>2011</v>
      </c>
      <c r="C403" s="15" t="s">
        <v>58</v>
      </c>
      <c r="D403" s="14" t="s">
        <v>65</v>
      </c>
      <c r="E403" s="15" t="s">
        <v>44</v>
      </c>
      <c r="F403" s="14" t="s">
        <v>66</v>
      </c>
      <c r="G403" s="15" t="s">
        <v>6</v>
      </c>
      <c r="H403" s="14">
        <v>7400</v>
      </c>
      <c r="L403" s="17">
        <v>3600</v>
      </c>
      <c r="M403" s="16">
        <v>4200</v>
      </c>
      <c r="P403" s="17">
        <v>8000</v>
      </c>
      <c r="S403" s="16">
        <v>14000</v>
      </c>
      <c r="T403" s="17">
        <v>600</v>
      </c>
      <c r="U403" s="16">
        <v>1100</v>
      </c>
    </row>
    <row r="404" spans="2:21" x14ac:dyDescent="0.3">
      <c r="B404" s="14">
        <v>2011</v>
      </c>
      <c r="C404" s="15" t="s">
        <v>58</v>
      </c>
      <c r="D404" s="14" t="s">
        <v>65</v>
      </c>
      <c r="E404" s="15" t="s">
        <v>45</v>
      </c>
      <c r="F404" s="14" t="s">
        <v>66</v>
      </c>
      <c r="G404" s="15" t="s">
        <v>6</v>
      </c>
      <c r="H404" s="14">
        <v>7400</v>
      </c>
      <c r="L404" s="17">
        <v>3600</v>
      </c>
      <c r="M404" s="16">
        <v>4200</v>
      </c>
      <c r="N404" s="17">
        <v>5000</v>
      </c>
      <c r="S404" s="16">
        <v>11000</v>
      </c>
      <c r="T404" s="17">
        <v>600</v>
      </c>
      <c r="U404" s="16">
        <v>1100</v>
      </c>
    </row>
    <row r="405" spans="2:21" x14ac:dyDescent="0.3">
      <c r="B405" s="14">
        <v>2012</v>
      </c>
      <c r="C405" s="15" t="s">
        <v>58</v>
      </c>
      <c r="D405" s="14" t="s">
        <v>65</v>
      </c>
      <c r="E405" s="15">
        <v>5.3</v>
      </c>
      <c r="F405" s="14" t="s">
        <v>66</v>
      </c>
      <c r="G405" s="15" t="s">
        <v>6</v>
      </c>
      <c r="H405" s="14">
        <v>7400</v>
      </c>
      <c r="L405" s="17">
        <v>3600</v>
      </c>
      <c r="M405" s="16">
        <v>4200</v>
      </c>
      <c r="N405" s="17">
        <v>5000</v>
      </c>
      <c r="S405" s="16">
        <v>11000</v>
      </c>
      <c r="T405" s="17">
        <v>600</v>
      </c>
      <c r="U405" s="16">
        <v>1100</v>
      </c>
    </row>
    <row r="406" spans="2:21" x14ac:dyDescent="0.3">
      <c r="B406" s="14">
        <v>2012</v>
      </c>
      <c r="C406" s="15" t="s">
        <v>58</v>
      </c>
      <c r="D406" s="14" t="s">
        <v>65</v>
      </c>
      <c r="E406" s="15">
        <v>5.3</v>
      </c>
      <c r="F406" s="14" t="s">
        <v>66</v>
      </c>
      <c r="G406" s="15" t="s">
        <v>6</v>
      </c>
      <c r="H406" s="14">
        <v>7400</v>
      </c>
      <c r="L406" s="17">
        <v>3600</v>
      </c>
      <c r="M406" s="16">
        <v>4200</v>
      </c>
      <c r="P406" s="17">
        <v>5500</v>
      </c>
      <c r="S406" s="16">
        <v>11500</v>
      </c>
      <c r="T406" s="17">
        <v>600</v>
      </c>
      <c r="U406" s="16">
        <v>1100</v>
      </c>
    </row>
    <row r="407" spans="2:21" x14ac:dyDescent="0.3">
      <c r="B407" s="14">
        <v>2012</v>
      </c>
      <c r="C407" s="15" t="s">
        <v>58</v>
      </c>
      <c r="D407" s="14" t="s">
        <v>65</v>
      </c>
      <c r="E407" s="15">
        <v>6.2</v>
      </c>
      <c r="F407" s="14" t="s">
        <v>66</v>
      </c>
      <c r="G407" s="15" t="s">
        <v>6</v>
      </c>
      <c r="H407" s="14">
        <v>7400</v>
      </c>
      <c r="L407" s="17">
        <v>3600</v>
      </c>
      <c r="M407" s="16">
        <v>4200</v>
      </c>
      <c r="P407" s="17">
        <v>7800</v>
      </c>
      <c r="S407" s="16">
        <v>14000</v>
      </c>
      <c r="T407" s="17">
        <v>600</v>
      </c>
      <c r="U407" s="16">
        <v>1100</v>
      </c>
    </row>
    <row r="408" spans="2:21" x14ac:dyDescent="0.3">
      <c r="B408" s="14">
        <v>2012</v>
      </c>
      <c r="C408" s="15" t="s">
        <v>58</v>
      </c>
      <c r="D408" s="14" t="s">
        <v>65</v>
      </c>
      <c r="E408" s="15" t="s">
        <v>44</v>
      </c>
      <c r="F408" s="14" t="s">
        <v>66</v>
      </c>
      <c r="G408" s="15" t="s">
        <v>6</v>
      </c>
      <c r="H408" s="14">
        <v>7400</v>
      </c>
      <c r="L408" s="17">
        <v>3600</v>
      </c>
      <c r="M408" s="16">
        <v>4200</v>
      </c>
      <c r="P408" s="17">
        <v>8000</v>
      </c>
      <c r="S408" s="16">
        <v>14000</v>
      </c>
      <c r="T408" s="17">
        <v>600</v>
      </c>
      <c r="U408" s="16">
        <v>1100</v>
      </c>
    </row>
    <row r="409" spans="2:21" x14ac:dyDescent="0.3">
      <c r="B409" s="14">
        <v>2013</v>
      </c>
      <c r="C409" s="15" t="s">
        <v>58</v>
      </c>
      <c r="D409" s="14" t="s">
        <v>65</v>
      </c>
      <c r="E409" s="15">
        <v>5.3</v>
      </c>
      <c r="F409" s="14" t="s">
        <v>66</v>
      </c>
      <c r="G409" s="15" t="s">
        <v>6</v>
      </c>
      <c r="H409" s="14">
        <v>7400</v>
      </c>
      <c r="L409" s="17">
        <v>3600</v>
      </c>
      <c r="M409" s="16">
        <v>4200</v>
      </c>
      <c r="N409" s="17">
        <v>5000</v>
      </c>
      <c r="S409" s="16">
        <v>11000</v>
      </c>
      <c r="T409" s="17">
        <v>600</v>
      </c>
      <c r="U409" s="16">
        <v>1000</v>
      </c>
    </row>
    <row r="410" spans="2:21" x14ac:dyDescent="0.3">
      <c r="B410" s="14">
        <v>2013</v>
      </c>
      <c r="C410" s="15" t="s">
        <v>58</v>
      </c>
      <c r="D410" s="14" t="s">
        <v>65</v>
      </c>
      <c r="E410" s="15">
        <v>5.3</v>
      </c>
      <c r="F410" s="14" t="s">
        <v>66</v>
      </c>
      <c r="G410" s="15" t="s">
        <v>6</v>
      </c>
      <c r="H410" s="14">
        <v>7400</v>
      </c>
      <c r="L410" s="17">
        <v>3600</v>
      </c>
      <c r="M410" s="16">
        <v>4200</v>
      </c>
      <c r="P410" s="17">
        <v>5500</v>
      </c>
      <c r="S410" s="16">
        <v>11500</v>
      </c>
      <c r="T410" s="17">
        <v>600</v>
      </c>
      <c r="U410" s="16">
        <v>1000</v>
      </c>
    </row>
    <row r="411" spans="2:21" x14ac:dyDescent="0.3">
      <c r="B411" s="14">
        <v>2013</v>
      </c>
      <c r="C411" s="15" t="s">
        <v>58</v>
      </c>
      <c r="D411" s="14" t="s">
        <v>65</v>
      </c>
      <c r="E411" s="15" t="s">
        <v>44</v>
      </c>
      <c r="F411" s="14" t="s">
        <v>66</v>
      </c>
      <c r="G411" s="15" t="s">
        <v>6</v>
      </c>
      <c r="H411" s="14">
        <v>7400</v>
      </c>
      <c r="L411" s="17">
        <v>3600</v>
      </c>
      <c r="M411" s="16">
        <v>4200</v>
      </c>
      <c r="P411" s="17">
        <v>8000</v>
      </c>
      <c r="S411" s="16">
        <v>14000</v>
      </c>
      <c r="T411" s="17">
        <v>600</v>
      </c>
      <c r="U411" s="16">
        <v>1000</v>
      </c>
    </row>
    <row r="412" spans="2:21" x14ac:dyDescent="0.3">
      <c r="B412" s="14">
        <v>2014</v>
      </c>
      <c r="C412" s="15" t="s">
        <v>58</v>
      </c>
      <c r="D412" s="14" t="s">
        <v>65</v>
      </c>
      <c r="E412" s="15">
        <v>5.3</v>
      </c>
      <c r="F412" s="14" t="s">
        <v>66</v>
      </c>
      <c r="G412" s="15" t="s">
        <v>6</v>
      </c>
      <c r="H412" s="14">
        <v>7400</v>
      </c>
      <c r="L412" s="17">
        <v>3600</v>
      </c>
      <c r="M412" s="16">
        <v>4200</v>
      </c>
      <c r="N412" s="17">
        <v>5000</v>
      </c>
      <c r="S412" s="16">
        <v>11000</v>
      </c>
      <c r="T412" s="17">
        <v>600</v>
      </c>
      <c r="U412" s="16">
        <v>1000</v>
      </c>
    </row>
    <row r="413" spans="2:21" x14ac:dyDescent="0.3">
      <c r="B413" s="14">
        <v>2014</v>
      </c>
      <c r="C413" s="15" t="s">
        <v>58</v>
      </c>
      <c r="D413" s="14" t="s">
        <v>65</v>
      </c>
      <c r="E413" s="15">
        <v>5.3</v>
      </c>
      <c r="F413" s="14" t="s">
        <v>66</v>
      </c>
      <c r="G413" s="15" t="s">
        <v>6</v>
      </c>
      <c r="H413" s="14">
        <v>7400</v>
      </c>
      <c r="L413" s="17">
        <v>3600</v>
      </c>
      <c r="M413" s="16">
        <v>4200</v>
      </c>
      <c r="P413" s="17">
        <v>5500</v>
      </c>
      <c r="S413" s="16">
        <v>11500</v>
      </c>
      <c r="T413" s="17">
        <v>600</v>
      </c>
      <c r="U413" s="16">
        <v>1000</v>
      </c>
    </row>
    <row r="414" spans="2:21" x14ac:dyDescent="0.3">
      <c r="B414" s="14">
        <v>2014</v>
      </c>
      <c r="C414" s="15" t="s">
        <v>58</v>
      </c>
      <c r="D414" s="14" t="s">
        <v>65</v>
      </c>
      <c r="E414" s="15" t="s">
        <v>44</v>
      </c>
      <c r="F414" s="14" t="s">
        <v>66</v>
      </c>
      <c r="G414" s="15" t="s">
        <v>6</v>
      </c>
      <c r="H414" s="14">
        <v>7400</v>
      </c>
      <c r="L414" s="17">
        <v>3600</v>
      </c>
      <c r="M414" s="16">
        <v>4200</v>
      </c>
      <c r="P414" s="17">
        <v>8000</v>
      </c>
      <c r="S414" s="16">
        <v>14000</v>
      </c>
      <c r="T414" s="17">
        <v>600</v>
      </c>
      <c r="U414" s="16">
        <v>1000</v>
      </c>
    </row>
    <row r="415" spans="2:21" x14ac:dyDescent="0.3">
      <c r="B415" s="14">
        <v>2007</v>
      </c>
      <c r="C415" s="15" t="s">
        <v>58</v>
      </c>
      <c r="D415" s="14" t="s">
        <v>67</v>
      </c>
      <c r="E415" s="15">
        <v>6.2</v>
      </c>
      <c r="F415" s="14" t="s">
        <v>66</v>
      </c>
      <c r="G415" s="15" t="s">
        <v>6</v>
      </c>
      <c r="H415" s="14">
        <v>7400</v>
      </c>
      <c r="L415" s="17">
        <v>3600</v>
      </c>
      <c r="M415" s="16">
        <v>4200</v>
      </c>
      <c r="P415" s="17">
        <v>7700</v>
      </c>
      <c r="S415" s="16">
        <v>14000</v>
      </c>
      <c r="T415" s="17">
        <v>600</v>
      </c>
      <c r="U415" s="16">
        <v>1000</v>
      </c>
    </row>
    <row r="416" spans="2:21" x14ac:dyDescent="0.3">
      <c r="B416" s="14">
        <v>2008</v>
      </c>
      <c r="C416" s="15" t="s">
        <v>58</v>
      </c>
      <c r="D416" s="14" t="s">
        <v>67</v>
      </c>
      <c r="E416" s="15">
        <v>6.2</v>
      </c>
      <c r="F416" s="14" t="s">
        <v>66</v>
      </c>
      <c r="G416" s="15" t="s">
        <v>6</v>
      </c>
      <c r="H416" s="14">
        <v>7400</v>
      </c>
      <c r="L416" s="17">
        <v>3600</v>
      </c>
      <c r="M416" s="16">
        <v>4200</v>
      </c>
      <c r="P416" s="17">
        <v>7900</v>
      </c>
      <c r="S416" s="16">
        <v>14000</v>
      </c>
      <c r="T416" s="17">
        <v>600</v>
      </c>
      <c r="U416" s="16">
        <v>1000</v>
      </c>
    </row>
    <row r="417" spans="2:21" x14ac:dyDescent="0.3">
      <c r="B417" s="14">
        <v>2009</v>
      </c>
      <c r="C417" s="15" t="s">
        <v>58</v>
      </c>
      <c r="D417" s="14" t="s">
        <v>67</v>
      </c>
      <c r="E417" s="15">
        <v>6.2</v>
      </c>
      <c r="F417" s="14" t="s">
        <v>66</v>
      </c>
      <c r="G417" s="15" t="s">
        <v>6</v>
      </c>
      <c r="H417" s="14">
        <v>7400</v>
      </c>
      <c r="L417" s="17">
        <v>3600</v>
      </c>
      <c r="M417" s="16">
        <v>4200</v>
      </c>
      <c r="P417" s="17">
        <v>7900</v>
      </c>
      <c r="S417" s="16">
        <v>14000</v>
      </c>
      <c r="T417" s="17">
        <v>600</v>
      </c>
      <c r="U417" s="16">
        <v>1000</v>
      </c>
    </row>
    <row r="418" spans="2:21" x14ac:dyDescent="0.3">
      <c r="B418" s="14">
        <v>2010</v>
      </c>
      <c r="C418" s="15" t="s">
        <v>58</v>
      </c>
      <c r="D418" s="14" t="s">
        <v>67</v>
      </c>
      <c r="E418" s="15">
        <v>6.2</v>
      </c>
      <c r="F418" s="14" t="s">
        <v>66</v>
      </c>
      <c r="G418" s="15" t="s">
        <v>6</v>
      </c>
      <c r="H418" s="14">
        <v>7400</v>
      </c>
      <c r="L418" s="17">
        <v>3600</v>
      </c>
      <c r="M418" s="16">
        <v>4200</v>
      </c>
      <c r="P418" s="17">
        <v>7900</v>
      </c>
      <c r="S418" s="16">
        <v>14000</v>
      </c>
      <c r="T418" s="17">
        <v>600</v>
      </c>
      <c r="U418" s="16">
        <v>1100</v>
      </c>
    </row>
    <row r="419" spans="2:21" x14ac:dyDescent="0.3">
      <c r="B419" s="14">
        <v>2011</v>
      </c>
      <c r="C419" s="15" t="s">
        <v>58</v>
      </c>
      <c r="D419" s="14" t="s">
        <v>67</v>
      </c>
      <c r="E419" s="15">
        <v>6.2</v>
      </c>
      <c r="F419" s="14" t="s">
        <v>66</v>
      </c>
      <c r="G419" s="15" t="s">
        <v>6</v>
      </c>
      <c r="H419" s="14">
        <v>7400</v>
      </c>
      <c r="L419" s="17">
        <v>3600</v>
      </c>
      <c r="M419" s="16">
        <v>4200</v>
      </c>
      <c r="P419" s="17">
        <v>7800</v>
      </c>
      <c r="S419" s="16">
        <v>14000</v>
      </c>
      <c r="T419" s="17">
        <v>600</v>
      </c>
      <c r="U419" s="16">
        <v>1100</v>
      </c>
    </row>
    <row r="420" spans="2:21" x14ac:dyDescent="0.3">
      <c r="B420" s="14">
        <v>2012</v>
      </c>
      <c r="C420" s="15" t="s">
        <v>58</v>
      </c>
      <c r="D420" s="14" t="s">
        <v>67</v>
      </c>
      <c r="E420" s="15">
        <v>6.2</v>
      </c>
      <c r="F420" s="14" t="s">
        <v>66</v>
      </c>
      <c r="G420" s="15" t="s">
        <v>6</v>
      </c>
      <c r="H420" s="14">
        <v>7400</v>
      </c>
      <c r="L420" s="17">
        <v>3600</v>
      </c>
      <c r="M420" s="16">
        <v>4200</v>
      </c>
      <c r="P420" s="17">
        <v>7800</v>
      </c>
      <c r="S420" s="16">
        <v>14000</v>
      </c>
      <c r="T420" s="17">
        <v>600</v>
      </c>
      <c r="U420" s="16">
        <v>1100</v>
      </c>
    </row>
    <row r="421" spans="2:21" x14ac:dyDescent="0.3">
      <c r="B421" s="14">
        <v>2013</v>
      </c>
      <c r="C421" s="15" t="s">
        <v>58</v>
      </c>
      <c r="D421" s="14" t="s">
        <v>67</v>
      </c>
      <c r="E421" s="15">
        <v>6.2</v>
      </c>
      <c r="F421" s="14" t="s">
        <v>66</v>
      </c>
      <c r="G421" s="15" t="s">
        <v>6</v>
      </c>
      <c r="H421" s="14">
        <v>7400</v>
      </c>
      <c r="L421" s="17">
        <v>3600</v>
      </c>
      <c r="M421" s="16">
        <v>4200</v>
      </c>
      <c r="P421" s="17">
        <v>7800</v>
      </c>
      <c r="S421" s="16">
        <v>14000</v>
      </c>
      <c r="T421" s="17">
        <v>600</v>
      </c>
      <c r="U421" s="16">
        <v>1000</v>
      </c>
    </row>
    <row r="422" spans="2:21" x14ac:dyDescent="0.3">
      <c r="B422" s="14">
        <v>2014</v>
      </c>
      <c r="C422" s="15" t="s">
        <v>58</v>
      </c>
      <c r="D422" s="14" t="s">
        <v>67</v>
      </c>
      <c r="E422" s="15">
        <v>6.2</v>
      </c>
      <c r="F422" s="14" t="s">
        <v>66</v>
      </c>
      <c r="G422" s="15" t="s">
        <v>6</v>
      </c>
      <c r="H422" s="14">
        <v>7400</v>
      </c>
      <c r="L422" s="17">
        <v>3600</v>
      </c>
      <c r="M422" s="16">
        <v>4200</v>
      </c>
      <c r="P422" s="17">
        <v>7800</v>
      </c>
      <c r="S422" s="16">
        <v>14000</v>
      </c>
      <c r="T422" s="17">
        <v>600</v>
      </c>
      <c r="U422" s="16">
        <v>1000</v>
      </c>
    </row>
    <row r="423" spans="2:21" x14ac:dyDescent="0.3">
      <c r="B423" s="14">
        <v>2007</v>
      </c>
      <c r="C423" s="15" t="s">
        <v>58</v>
      </c>
      <c r="D423" s="14" t="s">
        <v>65</v>
      </c>
      <c r="E423" s="19">
        <v>6</v>
      </c>
      <c r="F423" s="14" t="s">
        <v>66</v>
      </c>
      <c r="G423" s="15" t="s">
        <v>30</v>
      </c>
      <c r="H423" s="14">
        <v>8600</v>
      </c>
      <c r="L423" s="17">
        <v>4180</v>
      </c>
      <c r="M423" s="16">
        <v>5500</v>
      </c>
      <c r="Q423" s="16">
        <v>7500</v>
      </c>
      <c r="S423" s="16">
        <v>14000</v>
      </c>
      <c r="T423" s="17">
        <v>1000</v>
      </c>
      <c r="U423" s="16">
        <v>1500</v>
      </c>
    </row>
    <row r="424" spans="2:21" x14ac:dyDescent="0.3">
      <c r="B424" s="14">
        <v>2007</v>
      </c>
      <c r="C424" s="15" t="s">
        <v>58</v>
      </c>
      <c r="D424" s="14" t="s">
        <v>65</v>
      </c>
      <c r="E424" s="19">
        <v>6</v>
      </c>
      <c r="F424" s="14" t="s">
        <v>66</v>
      </c>
      <c r="G424" s="15" t="s">
        <v>30</v>
      </c>
      <c r="H424" s="14">
        <v>8600</v>
      </c>
      <c r="L424" s="17">
        <v>4180</v>
      </c>
      <c r="M424" s="16">
        <v>5500</v>
      </c>
      <c r="R424" s="17">
        <v>9500</v>
      </c>
      <c r="S424" s="16">
        <v>16000</v>
      </c>
      <c r="T424" s="17">
        <v>1000</v>
      </c>
      <c r="U424" s="16">
        <v>1500</v>
      </c>
    </row>
    <row r="425" spans="2:21" x14ac:dyDescent="0.3">
      <c r="B425" s="14">
        <v>2008</v>
      </c>
      <c r="C425" s="15" t="s">
        <v>58</v>
      </c>
      <c r="D425" s="14" t="s">
        <v>65</v>
      </c>
      <c r="E425" s="19">
        <v>6</v>
      </c>
      <c r="F425" s="14" t="s">
        <v>66</v>
      </c>
      <c r="G425" s="15" t="s">
        <v>30</v>
      </c>
      <c r="H425" s="14">
        <v>8600</v>
      </c>
      <c r="L425" s="17">
        <v>4180</v>
      </c>
      <c r="M425" s="16">
        <v>5500</v>
      </c>
      <c r="Q425" s="16">
        <v>9300</v>
      </c>
      <c r="S425" s="16">
        <v>14000</v>
      </c>
      <c r="T425" s="17">
        <v>1000</v>
      </c>
      <c r="U425" s="16">
        <v>1500</v>
      </c>
    </row>
    <row r="426" spans="2:21" x14ac:dyDescent="0.3">
      <c r="B426" s="14">
        <v>2009</v>
      </c>
      <c r="C426" s="15" t="s">
        <v>58</v>
      </c>
      <c r="D426" s="14" t="s">
        <v>65</v>
      </c>
      <c r="E426" s="19">
        <v>6</v>
      </c>
      <c r="F426" s="14" t="s">
        <v>66</v>
      </c>
      <c r="G426" s="15" t="s">
        <v>30</v>
      </c>
      <c r="H426" s="14">
        <v>8600</v>
      </c>
      <c r="L426" s="17">
        <v>4180</v>
      </c>
      <c r="M426" s="16">
        <v>5500</v>
      </c>
      <c r="Q426" s="16">
        <v>9300</v>
      </c>
      <c r="S426" s="16">
        <v>16000</v>
      </c>
      <c r="T426" s="17">
        <v>1000</v>
      </c>
      <c r="U426" s="16">
        <v>1500</v>
      </c>
    </row>
    <row r="427" spans="2:21" x14ac:dyDescent="0.3">
      <c r="B427" s="14">
        <v>2010</v>
      </c>
      <c r="C427" s="15" t="s">
        <v>58</v>
      </c>
      <c r="D427" s="14" t="s">
        <v>65</v>
      </c>
      <c r="E427" s="19">
        <v>6</v>
      </c>
      <c r="F427" s="14" t="s">
        <v>66</v>
      </c>
      <c r="G427" s="15" t="s">
        <v>30</v>
      </c>
      <c r="H427" s="14">
        <v>8600</v>
      </c>
      <c r="L427" s="17">
        <v>4180</v>
      </c>
      <c r="M427" s="16">
        <v>5500</v>
      </c>
      <c r="Q427" s="16">
        <v>9300</v>
      </c>
      <c r="S427" s="16">
        <v>16000</v>
      </c>
      <c r="T427" s="17">
        <v>1100</v>
      </c>
      <c r="U427" s="16">
        <v>1500</v>
      </c>
    </row>
    <row r="428" spans="2:21" x14ac:dyDescent="0.3">
      <c r="B428" s="14">
        <v>2011</v>
      </c>
      <c r="C428" s="15" t="s">
        <v>58</v>
      </c>
      <c r="D428" s="14" t="s">
        <v>65</v>
      </c>
      <c r="E428" s="19">
        <v>6</v>
      </c>
      <c r="F428" s="14" t="s">
        <v>66</v>
      </c>
      <c r="G428" s="15" t="s">
        <v>30</v>
      </c>
      <c r="H428" s="14">
        <v>8600</v>
      </c>
      <c r="L428" s="17">
        <v>4180</v>
      </c>
      <c r="M428" s="16">
        <v>5500</v>
      </c>
      <c r="Q428" s="16">
        <v>9400</v>
      </c>
      <c r="S428" s="16">
        <v>16000</v>
      </c>
      <c r="T428" s="17">
        <v>1000</v>
      </c>
      <c r="U428" s="16">
        <v>1500</v>
      </c>
    </row>
    <row r="429" spans="2:21" x14ac:dyDescent="0.3">
      <c r="B429" s="14">
        <v>2012</v>
      </c>
      <c r="C429" s="15" t="s">
        <v>58</v>
      </c>
      <c r="D429" s="14" t="s">
        <v>65</v>
      </c>
      <c r="E429" s="19">
        <v>6</v>
      </c>
      <c r="F429" s="14" t="s">
        <v>66</v>
      </c>
      <c r="G429" s="15" t="s">
        <v>30</v>
      </c>
      <c r="H429" s="14">
        <v>8600</v>
      </c>
      <c r="L429" s="17">
        <v>4180</v>
      </c>
      <c r="M429" s="16">
        <v>5500</v>
      </c>
      <c r="Q429" s="16">
        <v>9400</v>
      </c>
      <c r="S429" s="16">
        <v>16000</v>
      </c>
      <c r="T429" s="17">
        <v>1000</v>
      </c>
      <c r="U429" s="16">
        <v>1500</v>
      </c>
    </row>
    <row r="430" spans="2:21" x14ac:dyDescent="0.3">
      <c r="B430" s="14">
        <v>2013</v>
      </c>
      <c r="C430" s="15" t="s">
        <v>58</v>
      </c>
      <c r="D430" s="14" t="s">
        <v>65</v>
      </c>
      <c r="E430" s="19">
        <v>6</v>
      </c>
      <c r="F430" s="14" t="s">
        <v>66</v>
      </c>
      <c r="G430" s="15" t="s">
        <v>30</v>
      </c>
      <c r="H430" s="14">
        <v>8600</v>
      </c>
      <c r="L430" s="17">
        <v>4180</v>
      </c>
      <c r="M430" s="16">
        <v>5500</v>
      </c>
      <c r="Q430" s="16">
        <v>9400</v>
      </c>
      <c r="S430" s="16">
        <v>16000</v>
      </c>
      <c r="T430" s="17">
        <v>600</v>
      </c>
      <c r="U430" s="16">
        <v>1000</v>
      </c>
    </row>
    <row r="435" spans="3:21" x14ac:dyDescent="0.3">
      <c r="C435" s="458" t="s">
        <v>20</v>
      </c>
      <c r="D435" s="459"/>
      <c r="E435" s="458" t="s">
        <v>69</v>
      </c>
      <c r="F435" s="460"/>
      <c r="G435" s="459"/>
      <c r="H435" s="461" t="s">
        <v>70</v>
      </c>
      <c r="I435" s="462"/>
      <c r="J435" s="462"/>
      <c r="K435" s="462"/>
      <c r="L435" s="462"/>
      <c r="M435" s="462"/>
      <c r="N435" s="462"/>
      <c r="O435" s="462"/>
      <c r="P435" s="462"/>
      <c r="Q435" s="462"/>
      <c r="R435" s="462"/>
      <c r="S435" s="462"/>
      <c r="T435" s="462"/>
      <c r="U435" s="463"/>
    </row>
    <row r="436" spans="3:21" x14ac:dyDescent="0.3">
      <c r="C436" s="464" t="s">
        <v>71</v>
      </c>
      <c r="D436" s="465"/>
      <c r="E436" s="464"/>
      <c r="F436" s="466"/>
      <c r="G436" s="465"/>
      <c r="H436" s="467" t="s">
        <v>72</v>
      </c>
      <c r="I436" s="468"/>
      <c r="J436" s="468"/>
      <c r="K436" s="468"/>
      <c r="L436" s="468"/>
      <c r="M436" s="468"/>
      <c r="N436" s="468"/>
      <c r="O436" s="468"/>
      <c r="P436" s="468"/>
      <c r="Q436" s="468"/>
      <c r="R436" s="468"/>
      <c r="S436" s="468"/>
      <c r="T436" s="468"/>
      <c r="U436" s="469"/>
    </row>
    <row r="437" spans="3:21" x14ac:dyDescent="0.3">
      <c r="C437" s="458" t="s">
        <v>21</v>
      </c>
      <c r="D437" s="459"/>
      <c r="E437" s="458"/>
      <c r="F437" s="460"/>
      <c r="G437" s="459"/>
      <c r="H437" s="461" t="s">
        <v>73</v>
      </c>
      <c r="I437" s="462"/>
      <c r="J437" s="462"/>
      <c r="K437" s="462"/>
      <c r="L437" s="462"/>
      <c r="M437" s="462"/>
      <c r="N437" s="462"/>
      <c r="O437" s="462"/>
      <c r="P437" s="462"/>
      <c r="Q437" s="462"/>
      <c r="R437" s="462"/>
      <c r="S437" s="462"/>
      <c r="T437" s="462"/>
      <c r="U437" s="463"/>
    </row>
    <row r="438" spans="3:21" x14ac:dyDescent="0.3">
      <c r="C438" s="464" t="s">
        <v>74</v>
      </c>
      <c r="D438" s="465"/>
      <c r="E438" s="464" t="s">
        <v>75</v>
      </c>
      <c r="F438" s="466"/>
      <c r="G438" s="465"/>
      <c r="H438" s="467" t="s">
        <v>76</v>
      </c>
      <c r="I438" s="468"/>
      <c r="J438" s="468"/>
      <c r="K438" s="468"/>
      <c r="L438" s="468"/>
      <c r="M438" s="468"/>
      <c r="N438" s="468"/>
      <c r="O438" s="468"/>
      <c r="P438" s="468"/>
      <c r="Q438" s="468"/>
      <c r="R438" s="468"/>
      <c r="S438" s="468"/>
      <c r="T438" s="468"/>
      <c r="U438" s="469"/>
    </row>
    <row r="439" spans="3:21" x14ac:dyDescent="0.3">
      <c r="C439" s="458" t="s">
        <v>24</v>
      </c>
      <c r="D439" s="459"/>
      <c r="E439" s="458" t="s">
        <v>77</v>
      </c>
      <c r="F439" s="460"/>
      <c r="G439" s="459"/>
      <c r="H439" s="461" t="s">
        <v>78</v>
      </c>
      <c r="I439" s="462"/>
      <c r="J439" s="462"/>
      <c r="K439" s="462"/>
      <c r="L439" s="462"/>
      <c r="M439" s="462"/>
      <c r="N439" s="462"/>
      <c r="O439" s="462"/>
      <c r="P439" s="462"/>
      <c r="Q439" s="462"/>
      <c r="R439" s="462"/>
      <c r="S439" s="462"/>
      <c r="T439" s="462"/>
      <c r="U439" s="463"/>
    </row>
    <row r="440" spans="3:21" x14ac:dyDescent="0.3">
      <c r="C440" s="464" t="s">
        <v>25</v>
      </c>
      <c r="D440" s="465"/>
      <c r="E440" s="464" t="s">
        <v>79</v>
      </c>
      <c r="F440" s="466"/>
      <c r="G440" s="465"/>
      <c r="H440" s="467" t="s">
        <v>80</v>
      </c>
      <c r="I440" s="468"/>
      <c r="J440" s="468"/>
      <c r="K440" s="468"/>
      <c r="L440" s="468"/>
      <c r="M440" s="468"/>
      <c r="N440" s="468"/>
      <c r="O440" s="468"/>
      <c r="P440" s="468"/>
      <c r="Q440" s="468"/>
      <c r="R440" s="468"/>
      <c r="S440" s="468"/>
      <c r="T440" s="468"/>
      <c r="U440" s="469"/>
    </row>
    <row r="441" spans="3:21" x14ac:dyDescent="0.3">
      <c r="C441" s="458" t="s">
        <v>26</v>
      </c>
      <c r="D441" s="459"/>
      <c r="E441" s="458" t="s">
        <v>81</v>
      </c>
      <c r="F441" s="460"/>
      <c r="G441" s="459"/>
      <c r="H441" s="461" t="s">
        <v>82</v>
      </c>
      <c r="I441" s="462"/>
      <c r="J441" s="462"/>
      <c r="K441" s="462"/>
      <c r="L441" s="462"/>
      <c r="M441" s="462"/>
      <c r="N441" s="462"/>
      <c r="O441" s="462"/>
      <c r="P441" s="462"/>
      <c r="Q441" s="462"/>
      <c r="R441" s="462"/>
      <c r="S441" s="462"/>
      <c r="T441" s="462"/>
      <c r="U441" s="463"/>
    </row>
    <row r="442" spans="3:21" x14ac:dyDescent="0.3">
      <c r="C442" s="464" t="s">
        <v>27</v>
      </c>
      <c r="D442" s="465"/>
      <c r="E442" s="464" t="s">
        <v>83</v>
      </c>
      <c r="F442" s="466"/>
      <c r="G442" s="465"/>
      <c r="H442" s="467" t="s">
        <v>84</v>
      </c>
      <c r="I442" s="468"/>
      <c r="J442" s="468"/>
      <c r="K442" s="468"/>
      <c r="L442" s="468"/>
      <c r="M442" s="468"/>
      <c r="N442" s="468"/>
      <c r="O442" s="468"/>
      <c r="P442" s="468"/>
      <c r="Q442" s="468"/>
      <c r="R442" s="468"/>
      <c r="S442" s="468"/>
      <c r="T442" s="468"/>
      <c r="U442" s="469"/>
    </row>
    <row r="443" spans="3:21" x14ac:dyDescent="0.3">
      <c r="C443" s="458" t="s">
        <v>28</v>
      </c>
      <c r="D443" s="459"/>
      <c r="E443" s="458" t="s">
        <v>85</v>
      </c>
      <c r="F443" s="460"/>
      <c r="G443" s="459"/>
      <c r="H443" s="461" t="s">
        <v>86</v>
      </c>
      <c r="I443" s="462"/>
      <c r="J443" s="462"/>
      <c r="K443" s="462"/>
      <c r="L443" s="462"/>
      <c r="M443" s="462"/>
      <c r="N443" s="462"/>
      <c r="O443" s="462"/>
      <c r="P443" s="462"/>
      <c r="Q443" s="462"/>
      <c r="R443" s="462"/>
      <c r="S443" s="462"/>
      <c r="T443" s="462"/>
      <c r="U443" s="463"/>
    </row>
    <row r="444" spans="3:21" x14ac:dyDescent="0.3">
      <c r="C444" s="464"/>
      <c r="D444" s="465"/>
      <c r="E444" s="464"/>
      <c r="F444" s="466"/>
      <c r="G444" s="465"/>
      <c r="H444" s="467"/>
      <c r="I444" s="468"/>
      <c r="J444" s="468"/>
      <c r="K444" s="468"/>
      <c r="L444" s="468"/>
      <c r="M444" s="468"/>
      <c r="N444" s="468"/>
      <c r="O444" s="468"/>
      <c r="P444" s="468"/>
      <c r="Q444" s="468"/>
      <c r="R444" s="468"/>
      <c r="S444" s="468"/>
      <c r="T444" s="468"/>
      <c r="U444" s="469"/>
    </row>
    <row r="445" spans="3:21" x14ac:dyDescent="0.3">
      <c r="C445" s="458"/>
      <c r="D445" s="459"/>
      <c r="E445" s="458"/>
      <c r="F445" s="460"/>
      <c r="G445" s="459"/>
      <c r="H445" s="461"/>
      <c r="I445" s="462"/>
      <c r="J445" s="462"/>
      <c r="K445" s="462"/>
      <c r="L445" s="462"/>
      <c r="M445" s="462"/>
      <c r="N445" s="462"/>
      <c r="O445" s="462"/>
      <c r="P445" s="462"/>
      <c r="Q445" s="462"/>
      <c r="R445" s="462"/>
      <c r="S445" s="462"/>
      <c r="T445" s="462"/>
      <c r="U445" s="463"/>
    </row>
    <row r="446" spans="3:21" x14ac:dyDescent="0.3">
      <c r="C446" s="464"/>
      <c r="D446" s="465"/>
      <c r="E446" s="464"/>
      <c r="F446" s="466"/>
      <c r="G446" s="465"/>
      <c r="H446" s="467"/>
      <c r="I446" s="468"/>
      <c r="J446" s="468"/>
      <c r="K446" s="468"/>
      <c r="L446" s="468"/>
      <c r="M446" s="468"/>
      <c r="N446" s="468"/>
      <c r="O446" s="468"/>
      <c r="P446" s="468"/>
      <c r="Q446" s="468"/>
      <c r="R446" s="468"/>
      <c r="S446" s="468"/>
      <c r="T446" s="468"/>
      <c r="U446" s="469"/>
    </row>
    <row r="447" spans="3:21" x14ac:dyDescent="0.3">
      <c r="C447" s="458"/>
      <c r="D447" s="459"/>
      <c r="E447" s="458"/>
      <c r="F447" s="460"/>
      <c r="G447" s="459"/>
      <c r="H447" s="461"/>
      <c r="I447" s="462"/>
      <c r="J447" s="462"/>
      <c r="K447" s="462"/>
      <c r="L447" s="462"/>
      <c r="M447" s="462"/>
      <c r="N447" s="462"/>
      <c r="O447" s="462"/>
      <c r="P447" s="462"/>
      <c r="Q447" s="462"/>
      <c r="R447" s="462"/>
      <c r="S447" s="462"/>
      <c r="T447" s="462"/>
      <c r="U447" s="463"/>
    </row>
    <row r="448" spans="3:21" x14ac:dyDescent="0.3">
      <c r="C448" s="464"/>
      <c r="D448" s="465"/>
      <c r="E448" s="464"/>
      <c r="F448" s="466"/>
      <c r="G448" s="465"/>
      <c r="H448" s="467"/>
      <c r="I448" s="468"/>
      <c r="J448" s="468"/>
      <c r="K448" s="468"/>
      <c r="L448" s="468"/>
      <c r="M448" s="468"/>
      <c r="N448" s="468"/>
      <c r="O448" s="468"/>
      <c r="P448" s="468"/>
      <c r="Q448" s="468"/>
      <c r="R448" s="468"/>
      <c r="S448" s="468"/>
      <c r="T448" s="468"/>
      <c r="U448" s="469"/>
    </row>
    <row r="449" spans="3:21" x14ac:dyDescent="0.3">
      <c r="C449" s="458"/>
      <c r="D449" s="459"/>
      <c r="E449" s="458"/>
      <c r="F449" s="460"/>
      <c r="G449" s="459"/>
      <c r="H449" s="461"/>
      <c r="I449" s="462"/>
      <c r="J449" s="462"/>
      <c r="K449" s="462"/>
      <c r="L449" s="462"/>
      <c r="M449" s="462"/>
      <c r="N449" s="462"/>
      <c r="O449" s="462"/>
      <c r="P449" s="462"/>
      <c r="Q449" s="462"/>
      <c r="R449" s="462"/>
      <c r="S449" s="462"/>
      <c r="T449" s="462"/>
      <c r="U449" s="463"/>
    </row>
    <row r="450" spans="3:21" x14ac:dyDescent="0.3">
      <c r="C450" s="464"/>
      <c r="D450" s="465"/>
      <c r="E450" s="464"/>
      <c r="F450" s="466"/>
      <c r="G450" s="465"/>
      <c r="H450" s="467"/>
      <c r="I450" s="468"/>
      <c r="J450" s="468"/>
      <c r="K450" s="468"/>
      <c r="L450" s="468"/>
      <c r="M450" s="468"/>
      <c r="N450" s="468"/>
      <c r="O450" s="468"/>
      <c r="P450" s="468"/>
      <c r="Q450" s="468"/>
      <c r="R450" s="468"/>
      <c r="S450" s="468"/>
      <c r="T450" s="468"/>
      <c r="U450" s="469"/>
    </row>
  </sheetData>
  <mergeCells count="56">
    <mergeCell ref="B1:U1"/>
    <mergeCell ref="B2:C2"/>
    <mergeCell ref="F2:G2"/>
    <mergeCell ref="H2:U2"/>
    <mergeCell ref="B3:C3"/>
    <mergeCell ref="F3:G3"/>
    <mergeCell ref="H3:M3"/>
    <mergeCell ref="N3:U3"/>
    <mergeCell ref="C435:D435"/>
    <mergeCell ref="E435:G435"/>
    <mergeCell ref="H435:U435"/>
    <mergeCell ref="C436:D436"/>
    <mergeCell ref="E436:G436"/>
    <mergeCell ref="H436:U436"/>
    <mergeCell ref="C437:D437"/>
    <mergeCell ref="E437:G437"/>
    <mergeCell ref="H437:U437"/>
    <mergeCell ref="C438:D438"/>
    <mergeCell ref="E438:G438"/>
    <mergeCell ref="H438:U438"/>
    <mergeCell ref="C439:D439"/>
    <mergeCell ref="E439:G439"/>
    <mergeCell ref="H439:U439"/>
    <mergeCell ref="C440:D440"/>
    <mergeCell ref="E440:G440"/>
    <mergeCell ref="H440:U440"/>
    <mergeCell ref="C441:D441"/>
    <mergeCell ref="E441:G441"/>
    <mergeCell ref="H441:U441"/>
    <mergeCell ref="C442:D442"/>
    <mergeCell ref="E442:G442"/>
    <mergeCell ref="H442:U442"/>
    <mergeCell ref="C443:D443"/>
    <mergeCell ref="E443:G443"/>
    <mergeCell ref="H443:U443"/>
    <mergeCell ref="C444:D444"/>
    <mergeCell ref="E444:G444"/>
    <mergeCell ref="H444:U444"/>
    <mergeCell ref="C445:D445"/>
    <mergeCell ref="E445:G445"/>
    <mergeCell ref="H445:U445"/>
    <mergeCell ref="C446:D446"/>
    <mergeCell ref="E446:G446"/>
    <mergeCell ref="H446:U446"/>
    <mergeCell ref="C447:D447"/>
    <mergeCell ref="E447:G447"/>
    <mergeCell ref="H447:U447"/>
    <mergeCell ref="C448:D448"/>
    <mergeCell ref="E448:G448"/>
    <mergeCell ref="H448:U448"/>
    <mergeCell ref="C449:D449"/>
    <mergeCell ref="E449:G449"/>
    <mergeCell ref="H449:U449"/>
    <mergeCell ref="C450:D450"/>
    <mergeCell ref="E450:G450"/>
    <mergeCell ref="H450:U45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A2F1-52CD-4FCE-AC07-540C0345556C}">
  <dimension ref="A1:AD54"/>
  <sheetViews>
    <sheetView tabSelected="1" workbookViewId="0">
      <pane ySplit="2" topLeftCell="A3" activePane="bottomLeft" state="frozen"/>
      <selection pane="bottomLeft"/>
    </sheetView>
  </sheetViews>
  <sheetFormatPr defaultRowHeight="16.5" x14ac:dyDescent="0.3"/>
  <cols>
    <col min="1" max="2" width="3.7109375" style="35" customWidth="1"/>
    <col min="3" max="3" width="25.7109375" style="35" customWidth="1"/>
    <col min="4" max="5" width="10.7109375" style="35" customWidth="1"/>
    <col min="6" max="7" width="3.7109375" style="35" customWidth="1"/>
    <col min="8" max="9" width="10.7109375" style="35" customWidth="1"/>
    <col min="10" max="10" width="12.7109375" style="35" customWidth="1"/>
    <col min="11" max="11" width="3.7109375" style="35" customWidth="1"/>
    <col min="12" max="13" width="10.7109375" style="35" customWidth="1"/>
    <col min="14" max="15" width="3.7109375" style="35" customWidth="1"/>
    <col min="16" max="18" width="10.7109375" style="35" customWidth="1"/>
    <col min="19" max="20" width="3.7109375" style="35" customWidth="1"/>
    <col min="21" max="26" width="9.140625" style="35"/>
    <col min="27" max="28" width="3.7109375" style="35" customWidth="1"/>
    <col min="29" max="16384" width="9.140625" style="35"/>
  </cols>
  <sheetData>
    <row r="1" spans="1:30" s="34" customFormat="1" ht="48" thickBot="1" x14ac:dyDescent="0.75">
      <c r="A1" s="33"/>
      <c r="B1" s="479" t="s">
        <v>249</v>
      </c>
      <c r="C1" s="479"/>
      <c r="D1" s="479"/>
      <c r="E1" s="479"/>
      <c r="F1" s="479"/>
      <c r="G1" s="479"/>
      <c r="H1" s="479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480"/>
      <c r="AA1" s="481"/>
    </row>
    <row r="2" spans="1:30" s="97" customFormat="1" ht="16.5" customHeight="1" thickBot="1" x14ac:dyDescent="0.35">
      <c r="B2" s="487" t="s">
        <v>2</v>
      </c>
      <c r="C2" s="488"/>
      <c r="D2" s="489">
        <v>44735</v>
      </c>
      <c r="E2" s="490"/>
      <c r="F2" s="490"/>
      <c r="G2" s="490"/>
      <c r="H2" s="491"/>
    </row>
    <row r="3" spans="1:30" x14ac:dyDescent="0.3">
      <c r="B3" s="96"/>
      <c r="C3" s="482" t="s">
        <v>212</v>
      </c>
      <c r="D3" s="482"/>
      <c r="E3" s="482"/>
      <c r="F3" s="94"/>
      <c r="G3" s="95"/>
      <c r="H3" s="483" t="s">
        <v>213</v>
      </c>
      <c r="I3" s="484"/>
      <c r="J3" s="484"/>
      <c r="K3" s="484"/>
      <c r="L3" s="484"/>
      <c r="M3" s="484"/>
      <c r="N3" s="38"/>
      <c r="O3" s="39"/>
      <c r="P3" s="485" t="s">
        <v>214</v>
      </c>
      <c r="Q3" s="485"/>
      <c r="R3" s="485"/>
      <c r="S3" s="40"/>
      <c r="T3" s="37"/>
      <c r="U3" s="484" t="s">
        <v>213</v>
      </c>
      <c r="V3" s="484"/>
      <c r="W3" s="484"/>
      <c r="X3" s="484"/>
      <c r="Y3" s="484"/>
      <c r="Z3" s="484"/>
      <c r="AA3" s="486"/>
    </row>
    <row r="4" spans="1:30" x14ac:dyDescent="0.3">
      <c r="B4" s="41"/>
      <c r="C4" s="42">
        <v>265</v>
      </c>
      <c r="D4" s="43">
        <v>0.7</v>
      </c>
      <c r="E4" s="42">
        <v>17</v>
      </c>
      <c r="F4" s="44"/>
      <c r="G4" s="45"/>
      <c r="H4" s="46"/>
      <c r="I4" s="46"/>
      <c r="J4" s="47" t="s">
        <v>215</v>
      </c>
      <c r="K4" s="46"/>
      <c r="L4" s="47" t="s">
        <v>216</v>
      </c>
      <c r="M4" s="47" t="s">
        <v>217</v>
      </c>
      <c r="N4" s="48"/>
      <c r="O4" s="49"/>
      <c r="P4" s="50"/>
      <c r="Q4" s="50"/>
      <c r="R4" s="50"/>
      <c r="S4" s="51"/>
      <c r="T4" s="45"/>
      <c r="U4" s="46"/>
      <c r="V4" s="46"/>
      <c r="W4" s="47" t="s">
        <v>218</v>
      </c>
      <c r="X4" s="46"/>
      <c r="Y4" s="47" t="s">
        <v>216</v>
      </c>
      <c r="Z4" s="47" t="s">
        <v>217</v>
      </c>
      <c r="AA4" s="48"/>
    </row>
    <row r="5" spans="1:30" x14ac:dyDescent="0.3">
      <c r="B5" s="41"/>
      <c r="C5" s="52"/>
      <c r="D5" s="52"/>
      <c r="E5" s="53">
        <f>(C4*D4)*0.0393701</f>
        <v>7.3031535499999993</v>
      </c>
      <c r="F5" s="44"/>
      <c r="G5" s="45"/>
      <c r="H5" s="47">
        <v>1</v>
      </c>
      <c r="I5" s="54">
        <v>4.0270000000000001</v>
      </c>
      <c r="J5" s="53">
        <f>I5*I12</f>
        <v>12.391079</v>
      </c>
      <c r="K5" s="46"/>
      <c r="L5" s="42">
        <v>5600</v>
      </c>
      <c r="M5" s="55">
        <f>0.00595*((L5)*(E12/2))/(I5*I12)</f>
        <v>41.203322129324299</v>
      </c>
      <c r="N5" s="48"/>
      <c r="O5" s="49"/>
      <c r="P5" s="56">
        <v>245</v>
      </c>
      <c r="Q5" s="57">
        <v>0.75</v>
      </c>
      <c r="R5" s="56">
        <v>16</v>
      </c>
      <c r="S5" s="51"/>
      <c r="T5" s="45"/>
      <c r="U5" s="47">
        <v>1</v>
      </c>
      <c r="V5" s="54">
        <v>4.0270000000000001</v>
      </c>
      <c r="W5" s="58">
        <f>V5*$W$12*$V$12</f>
        <v>33.208091719999999</v>
      </c>
      <c r="X5" s="46"/>
      <c r="Y5" s="42">
        <v>5600</v>
      </c>
      <c r="Z5" s="55">
        <f t="shared" ref="Z5:Z11" si="0">0.00595*((Y5)*($E$12/2))/(V5*$V$12*$W$12)</f>
        <v>15.37437392885235</v>
      </c>
      <c r="AA5" s="48"/>
    </row>
    <row r="6" spans="1:30" x14ac:dyDescent="0.3">
      <c r="B6" s="41"/>
      <c r="C6" s="59" t="s">
        <v>219</v>
      </c>
      <c r="D6" s="52"/>
      <c r="E6" s="53">
        <f>(2*E5)+E4</f>
        <v>31.606307099999999</v>
      </c>
      <c r="F6" s="44"/>
      <c r="G6" s="45"/>
      <c r="H6" s="47">
        <v>2</v>
      </c>
      <c r="I6" s="54">
        <v>2.3639999999999999</v>
      </c>
      <c r="J6" s="53">
        <f>I6*I12</f>
        <v>7.2740279999999995</v>
      </c>
      <c r="K6" s="46"/>
      <c r="L6" s="42">
        <v>5200</v>
      </c>
      <c r="M6" s="55">
        <f>0.00595*((L6*(E12/2))/(I6*I12))</f>
        <v>65.175100217314977</v>
      </c>
      <c r="N6" s="48"/>
      <c r="O6" s="49"/>
      <c r="P6" s="56">
        <v>265</v>
      </c>
      <c r="Q6" s="57">
        <v>0.6</v>
      </c>
      <c r="R6" s="56">
        <v>17</v>
      </c>
      <c r="S6" s="51"/>
      <c r="T6" s="45"/>
      <c r="U6" s="47">
        <v>2</v>
      </c>
      <c r="V6" s="54">
        <v>2.3639999999999999</v>
      </c>
      <c r="W6" s="58">
        <f t="shared" ref="W6:W11" si="1">V6*$W$12*$V$12</f>
        <v>19.494395040000001</v>
      </c>
      <c r="X6" s="46"/>
      <c r="Y6" s="42">
        <v>5200</v>
      </c>
      <c r="Z6" s="55">
        <f t="shared" si="0"/>
        <v>24.319067245266776</v>
      </c>
      <c r="AA6" s="48"/>
    </row>
    <row r="7" spans="1:30" x14ac:dyDescent="0.3">
      <c r="B7" s="41"/>
      <c r="C7" s="59" t="s">
        <v>220</v>
      </c>
      <c r="D7" s="52"/>
      <c r="E7" s="53">
        <f>3.14159*E6</f>
        <v>99.29405832228899</v>
      </c>
      <c r="F7" s="44"/>
      <c r="G7" s="45"/>
      <c r="H7" s="47">
        <v>3</v>
      </c>
      <c r="I7" s="54">
        <v>1.532</v>
      </c>
      <c r="J7" s="53">
        <f>I7*I12</f>
        <v>4.7139639999999998</v>
      </c>
      <c r="K7" s="46"/>
      <c r="L7" s="42">
        <v>3600</v>
      </c>
      <c r="M7" s="55">
        <f>0.00595*((L7)*(E12/2))/(I7*I12)</f>
        <v>69.625699549286665</v>
      </c>
      <c r="N7" s="48"/>
      <c r="O7" s="49"/>
      <c r="P7" s="56">
        <v>265</v>
      </c>
      <c r="Q7" s="57">
        <v>0.7</v>
      </c>
      <c r="R7" s="56">
        <v>17</v>
      </c>
      <c r="S7" s="51"/>
      <c r="T7" s="45"/>
      <c r="U7" s="47">
        <v>3</v>
      </c>
      <c r="V7" s="54">
        <v>1.532</v>
      </c>
      <c r="W7" s="58">
        <f t="shared" si="1"/>
        <v>12.633423520000001</v>
      </c>
      <c r="X7" s="46"/>
      <c r="Y7" s="42">
        <v>4800</v>
      </c>
      <c r="Z7" s="55">
        <f t="shared" si="0"/>
        <v>34.639651517058041</v>
      </c>
      <c r="AA7" s="48"/>
    </row>
    <row r="8" spans="1:30" x14ac:dyDescent="0.3">
      <c r="B8" s="41"/>
      <c r="C8" s="59" t="s">
        <v>221</v>
      </c>
      <c r="D8" s="60"/>
      <c r="E8" s="55">
        <f>63360/E7</f>
        <v>638.10464664809956</v>
      </c>
      <c r="F8" s="44"/>
      <c r="G8" s="45"/>
      <c r="H8" s="47">
        <v>4</v>
      </c>
      <c r="I8" s="54">
        <v>1.1519999999999999</v>
      </c>
      <c r="J8" s="53">
        <f>I8*I12</f>
        <v>3.5447039999999999</v>
      </c>
      <c r="K8" s="46"/>
      <c r="L8" s="42">
        <v>2725</v>
      </c>
      <c r="M8" s="55">
        <f>0.00595*((L8)*(E12/2))/(I8*I12)</f>
        <v>70.087386166186121</v>
      </c>
      <c r="N8" s="48"/>
      <c r="O8" s="49"/>
      <c r="P8" s="56">
        <v>265</v>
      </c>
      <c r="Q8" s="57">
        <v>0.65</v>
      </c>
      <c r="R8" s="56">
        <v>18</v>
      </c>
      <c r="S8" s="51"/>
      <c r="T8" s="45"/>
      <c r="U8" s="47">
        <v>4</v>
      </c>
      <c r="V8" s="54">
        <v>1.1519999999999999</v>
      </c>
      <c r="W8" s="58">
        <f t="shared" si="1"/>
        <v>9.4998067199999987</v>
      </c>
      <c r="X8" s="46"/>
      <c r="Y8" s="42">
        <v>4400</v>
      </c>
      <c r="Z8" s="55">
        <f t="shared" si="0"/>
        <v>42.227098333728456</v>
      </c>
      <c r="AA8" s="48"/>
    </row>
    <row r="9" spans="1:30" x14ac:dyDescent="0.3">
      <c r="B9" s="41"/>
      <c r="C9" s="59" t="s">
        <v>222</v>
      </c>
      <c r="D9" s="60"/>
      <c r="E9" s="61">
        <v>0.46875</v>
      </c>
      <c r="F9" s="44"/>
      <c r="G9" s="45"/>
      <c r="H9" s="47">
        <v>5</v>
      </c>
      <c r="I9" s="54">
        <v>0.85199999999999998</v>
      </c>
      <c r="J9" s="53">
        <f>I9*I12</f>
        <v>2.621604</v>
      </c>
      <c r="K9" s="46"/>
      <c r="L9" s="42">
        <v>2025</v>
      </c>
      <c r="M9" s="55">
        <f>0.00595*((L9)*(E12/2))/(I9*I12)</f>
        <v>70.422472519480976</v>
      </c>
      <c r="N9" s="48"/>
      <c r="O9" s="49"/>
      <c r="P9" s="56">
        <v>275</v>
      </c>
      <c r="Q9" s="57">
        <v>0.55000000000000004</v>
      </c>
      <c r="R9" s="56">
        <v>20</v>
      </c>
      <c r="S9" s="51"/>
      <c r="T9" s="45"/>
      <c r="U9" s="47">
        <v>5</v>
      </c>
      <c r="V9" s="54">
        <v>0.85199999999999998</v>
      </c>
      <c r="W9" s="58">
        <f t="shared" si="1"/>
        <v>7.0258987199999998</v>
      </c>
      <c r="X9" s="46"/>
      <c r="Y9" s="42">
        <v>3300</v>
      </c>
      <c r="Z9" s="55">
        <f t="shared" si="0"/>
        <v>42.821846197583781</v>
      </c>
      <c r="AA9" s="48"/>
    </row>
    <row r="10" spans="1:30" x14ac:dyDescent="0.3">
      <c r="B10" s="41"/>
      <c r="C10" s="60"/>
      <c r="D10" s="60"/>
      <c r="E10" s="60"/>
      <c r="F10" s="44"/>
      <c r="G10" s="45"/>
      <c r="H10" s="47">
        <v>6</v>
      </c>
      <c r="I10" s="54">
        <v>0.66700000000000004</v>
      </c>
      <c r="J10" s="53">
        <f>I10*I12</f>
        <v>2.052359</v>
      </c>
      <c r="K10" s="46"/>
      <c r="L10" s="42">
        <v>1575</v>
      </c>
      <c r="M10" s="55">
        <f>0.00595*((L10)*(E12/2))/(I10*I12)</f>
        <v>69.964955206760706</v>
      </c>
      <c r="N10" s="48"/>
      <c r="O10" s="49"/>
      <c r="P10" s="56">
        <v>285</v>
      </c>
      <c r="Q10" s="57">
        <v>0.45</v>
      </c>
      <c r="R10" s="56">
        <v>22</v>
      </c>
      <c r="S10" s="51"/>
      <c r="T10" s="45"/>
      <c r="U10" s="47">
        <v>6</v>
      </c>
      <c r="V10" s="54">
        <v>0.66700000000000004</v>
      </c>
      <c r="W10" s="58">
        <f t="shared" si="1"/>
        <v>5.5003221200000008</v>
      </c>
      <c r="X10" s="46"/>
      <c r="Y10" s="42">
        <v>2600</v>
      </c>
      <c r="Z10" s="55">
        <f t="shared" si="0"/>
        <v>43.096158146784596</v>
      </c>
      <c r="AA10" s="48"/>
      <c r="AD10" s="241"/>
    </row>
    <row r="11" spans="1:30" x14ac:dyDescent="0.3">
      <c r="B11" s="41"/>
      <c r="C11" s="59" t="s">
        <v>223</v>
      </c>
      <c r="D11" s="60"/>
      <c r="E11" s="61">
        <v>0.46875</v>
      </c>
      <c r="F11" s="44"/>
      <c r="G11" s="45"/>
      <c r="H11" s="47" t="s">
        <v>224</v>
      </c>
      <c r="I11" s="54">
        <v>3.0640000000000001</v>
      </c>
      <c r="J11" s="53">
        <f>I11*I12</f>
        <v>9.4279279999999996</v>
      </c>
      <c r="K11" s="46"/>
      <c r="L11" s="42">
        <v>1000</v>
      </c>
      <c r="M11" s="55">
        <f>0.00595*((L11)*(E12/2))/(I11*I12)</f>
        <v>9.670236048512038</v>
      </c>
      <c r="N11" s="48"/>
      <c r="O11" s="49"/>
      <c r="P11" s="50"/>
      <c r="Q11" s="50"/>
      <c r="R11" s="50"/>
      <c r="S11" s="51"/>
      <c r="T11" s="45"/>
      <c r="U11" s="47" t="s">
        <v>224</v>
      </c>
      <c r="V11" s="54">
        <v>3.0640000000000001</v>
      </c>
      <c r="W11" s="58">
        <f t="shared" si="1"/>
        <v>25.266847040000002</v>
      </c>
      <c r="X11" s="46"/>
      <c r="Y11" s="42">
        <v>1000</v>
      </c>
      <c r="Z11" s="55">
        <f t="shared" si="0"/>
        <v>3.6082970330268793</v>
      </c>
      <c r="AA11" s="48"/>
    </row>
    <row r="12" spans="1:30" x14ac:dyDescent="0.3">
      <c r="B12" s="41"/>
      <c r="C12" s="59" t="s">
        <v>225</v>
      </c>
      <c r="D12" s="60"/>
      <c r="E12" s="53">
        <f>(E6-((E9-E11)*2))*96.96%</f>
        <v>30.645475364159996</v>
      </c>
      <c r="F12" s="44"/>
      <c r="G12" s="45"/>
      <c r="H12" s="47" t="s">
        <v>226</v>
      </c>
      <c r="I12" s="80">
        <v>3.077</v>
      </c>
      <c r="J12" s="46"/>
      <c r="K12" s="46"/>
      <c r="L12" s="46"/>
      <c r="M12" s="46"/>
      <c r="N12" s="48"/>
      <c r="O12" s="49"/>
      <c r="P12" s="50"/>
      <c r="Q12" s="50"/>
      <c r="R12" s="50"/>
      <c r="S12" s="51"/>
      <c r="T12" s="45"/>
      <c r="U12" s="47" t="s">
        <v>226</v>
      </c>
      <c r="V12" s="62">
        <f>I12</f>
        <v>3.077</v>
      </c>
      <c r="W12" s="63">
        <v>2.68</v>
      </c>
      <c r="X12" s="46"/>
      <c r="Y12" s="46"/>
      <c r="Z12" s="46"/>
      <c r="AA12" s="48"/>
    </row>
    <row r="13" spans="1:30" x14ac:dyDescent="0.3">
      <c r="B13" s="41"/>
      <c r="C13" s="59" t="s">
        <v>227</v>
      </c>
      <c r="D13" s="52"/>
      <c r="E13" s="53">
        <f>3.14159*E12</f>
        <v>96.275518949291396</v>
      </c>
      <c r="F13" s="44"/>
      <c r="G13" s="45"/>
      <c r="H13" s="46"/>
      <c r="I13" s="46"/>
      <c r="J13" s="46"/>
      <c r="K13" s="46"/>
      <c r="L13" s="46"/>
      <c r="M13" s="46"/>
      <c r="N13" s="48"/>
      <c r="O13" s="49"/>
      <c r="P13" s="50"/>
      <c r="Q13" s="50"/>
      <c r="R13" s="50"/>
      <c r="S13" s="51"/>
      <c r="T13" s="45"/>
      <c r="U13" s="46"/>
      <c r="V13" s="46"/>
      <c r="W13" s="46"/>
      <c r="X13" s="46"/>
      <c r="Y13" s="46"/>
      <c r="Z13" s="46"/>
      <c r="AA13" s="48"/>
    </row>
    <row r="14" spans="1:30" x14ac:dyDescent="0.3">
      <c r="B14" s="41"/>
      <c r="C14" s="59" t="s">
        <v>228</v>
      </c>
      <c r="D14" s="60"/>
      <c r="E14" s="55">
        <f>63360/E13</f>
        <v>658.1112279786505</v>
      </c>
      <c r="F14" s="44"/>
      <c r="G14" s="45"/>
      <c r="H14" s="46"/>
      <c r="I14" s="46"/>
      <c r="J14" s="46"/>
      <c r="K14" s="46"/>
      <c r="L14" s="46"/>
      <c r="M14" s="46"/>
      <c r="N14" s="48"/>
      <c r="O14" s="49"/>
      <c r="P14" s="50"/>
      <c r="Q14" s="50"/>
      <c r="R14" s="50"/>
      <c r="S14" s="51"/>
      <c r="T14" s="45"/>
      <c r="U14" s="46"/>
      <c r="V14" s="46"/>
      <c r="W14" s="46"/>
      <c r="X14" s="46"/>
      <c r="Y14" s="46"/>
      <c r="Z14" s="46"/>
      <c r="AA14" s="48"/>
    </row>
    <row r="15" spans="1:30" ht="17.25" thickBot="1" x14ac:dyDescent="0.35">
      <c r="B15" s="64"/>
      <c r="C15" s="65"/>
      <c r="D15" s="65"/>
      <c r="E15" s="65"/>
      <c r="F15" s="66"/>
      <c r="G15" s="67"/>
      <c r="H15" s="68"/>
      <c r="I15" s="68"/>
      <c r="J15" s="68"/>
      <c r="K15" s="68"/>
      <c r="L15" s="68"/>
      <c r="M15" s="68"/>
      <c r="N15" s="69"/>
      <c r="O15" s="70"/>
      <c r="P15" s="71"/>
      <c r="Q15" s="71"/>
      <c r="R15" s="71"/>
      <c r="S15" s="72"/>
      <c r="T15" s="67"/>
      <c r="U15" s="478" t="s">
        <v>229</v>
      </c>
      <c r="V15" s="478"/>
      <c r="W15" s="478"/>
      <c r="X15" s="478"/>
      <c r="Y15" s="478"/>
      <c r="Z15" s="478"/>
      <c r="AA15" s="69"/>
    </row>
    <row r="16" spans="1:30" x14ac:dyDescent="0.3">
      <c r="B16" s="36"/>
      <c r="C16" s="492" t="s">
        <v>212</v>
      </c>
      <c r="D16" s="492"/>
      <c r="E16" s="492"/>
      <c r="F16" s="73"/>
      <c r="G16" s="37"/>
      <c r="H16" s="484" t="s">
        <v>213</v>
      </c>
      <c r="I16" s="484"/>
      <c r="J16" s="484"/>
      <c r="K16" s="484"/>
      <c r="L16" s="484"/>
      <c r="M16" s="484"/>
      <c r="N16" s="38"/>
      <c r="O16" s="74"/>
      <c r="P16" s="494" t="s">
        <v>230</v>
      </c>
      <c r="Q16" s="494"/>
      <c r="R16" s="494"/>
      <c r="S16" s="75"/>
      <c r="T16" s="37"/>
      <c r="U16" s="484" t="s">
        <v>213</v>
      </c>
      <c r="V16" s="484"/>
      <c r="W16" s="484"/>
      <c r="X16" s="484"/>
      <c r="Y16" s="484"/>
      <c r="Z16" s="484"/>
      <c r="AA16" s="486"/>
    </row>
    <row r="17" spans="2:27" x14ac:dyDescent="0.3">
      <c r="B17" s="41"/>
      <c r="C17" s="42">
        <v>265</v>
      </c>
      <c r="D17" s="43">
        <v>0.7</v>
      </c>
      <c r="E17" s="42">
        <v>17</v>
      </c>
      <c r="F17" s="76"/>
      <c r="G17" s="45"/>
      <c r="H17" s="46"/>
      <c r="I17" s="46"/>
      <c r="J17" s="47" t="s">
        <v>215</v>
      </c>
      <c r="K17" s="46"/>
      <c r="L17" s="47" t="s">
        <v>216</v>
      </c>
      <c r="M17" s="47" t="s">
        <v>217</v>
      </c>
      <c r="N17" s="48"/>
      <c r="O17" s="77"/>
      <c r="P17" s="77"/>
      <c r="Q17" s="77"/>
      <c r="R17" s="77"/>
      <c r="S17" s="78"/>
      <c r="T17" s="45"/>
      <c r="U17" s="46"/>
      <c r="V17" s="46"/>
      <c r="W17" s="47" t="s">
        <v>218</v>
      </c>
      <c r="X17" s="46"/>
      <c r="Y17" s="47" t="s">
        <v>216</v>
      </c>
      <c r="Z17" s="47" t="s">
        <v>217</v>
      </c>
      <c r="AA17" s="48"/>
    </row>
    <row r="18" spans="2:27" x14ac:dyDescent="0.3">
      <c r="B18" s="41"/>
      <c r="C18" s="52"/>
      <c r="D18" s="52"/>
      <c r="E18" s="53">
        <f>(C17*D17)*0.0393701</f>
        <v>7.3031535499999993</v>
      </c>
      <c r="F18" s="76"/>
      <c r="G18" s="45"/>
      <c r="H18" s="47">
        <v>1</v>
      </c>
      <c r="I18" s="54">
        <v>4.0270000000000001</v>
      </c>
      <c r="J18" s="53">
        <f>I18*I25</f>
        <v>15.008628999999999</v>
      </c>
      <c r="K18" s="46"/>
      <c r="L18" s="42">
        <v>5600</v>
      </c>
      <c r="M18" s="55">
        <f>0.00595*((L18)*(E25/2))/(I18*I25)</f>
        <v>34.01733892995194</v>
      </c>
      <c r="N18" s="48"/>
      <c r="O18" s="77"/>
      <c r="P18" s="56" t="s">
        <v>231</v>
      </c>
      <c r="Q18" s="79">
        <v>3.077</v>
      </c>
      <c r="R18" s="334">
        <v>3.077</v>
      </c>
      <c r="S18" s="78"/>
      <c r="T18" s="45"/>
      <c r="U18" s="47">
        <v>1</v>
      </c>
      <c r="V18" s="54">
        <v>4.0270000000000001</v>
      </c>
      <c r="W18" s="58">
        <f>V18*$W$25*$V$25</f>
        <v>40.223125719999999</v>
      </c>
      <c r="X18" s="46"/>
      <c r="Y18" s="42">
        <v>5600</v>
      </c>
      <c r="Z18" s="55">
        <f>0.00595*((Y18)*($E$25/2))/(V18*$V$25*$W$25)</f>
        <v>12.693036914161171</v>
      </c>
      <c r="AA18" s="48"/>
    </row>
    <row r="19" spans="2:27" x14ac:dyDescent="0.3">
      <c r="B19" s="41"/>
      <c r="C19" s="59" t="s">
        <v>219</v>
      </c>
      <c r="D19" s="52"/>
      <c r="E19" s="53">
        <f>(2*E18)+E17</f>
        <v>31.606307099999999</v>
      </c>
      <c r="F19" s="76"/>
      <c r="G19" s="45"/>
      <c r="H19" s="47">
        <v>2</v>
      </c>
      <c r="I19" s="54">
        <v>2.3639999999999999</v>
      </c>
      <c r="J19" s="53">
        <f>I19*I25</f>
        <v>8.8106279999999995</v>
      </c>
      <c r="K19" s="46"/>
      <c r="L19" s="42">
        <v>5200</v>
      </c>
      <c r="M19" s="55">
        <f>0.00595*((L19*(E25/2))/(I19*I25))</f>
        <v>53.808366881856223</v>
      </c>
      <c r="N19" s="48"/>
      <c r="O19" s="77"/>
      <c r="P19" s="56" t="s">
        <v>232</v>
      </c>
      <c r="Q19" s="79">
        <v>3.2309999999999999</v>
      </c>
      <c r="R19" s="334">
        <v>3.2309999999999999</v>
      </c>
      <c r="S19" s="78"/>
      <c r="T19" s="45"/>
      <c r="U19" s="47">
        <v>2</v>
      </c>
      <c r="V19" s="54">
        <v>2.3639999999999999</v>
      </c>
      <c r="W19" s="58">
        <f t="shared" ref="W19:W24" si="2">V19*$W$25*$V$25</f>
        <v>23.612483039999997</v>
      </c>
      <c r="X19" s="46"/>
      <c r="Y19" s="42">
        <v>5200</v>
      </c>
      <c r="Z19" s="55">
        <f t="shared" ref="Z19:Z24" si="3">0.00595*((Y19)*($E$25/2))/(V19*$V$25*$W$25)</f>
        <v>20.077748836513514</v>
      </c>
      <c r="AA19" s="48"/>
    </row>
    <row r="20" spans="2:27" x14ac:dyDescent="0.3">
      <c r="B20" s="41"/>
      <c r="C20" s="59" t="s">
        <v>220</v>
      </c>
      <c r="D20" s="52"/>
      <c r="E20" s="53">
        <f>3.14159*E19</f>
        <v>99.29405832228899</v>
      </c>
      <c r="F20" s="76"/>
      <c r="G20" s="45"/>
      <c r="H20" s="47">
        <v>3</v>
      </c>
      <c r="I20" s="54">
        <v>1.532</v>
      </c>
      <c r="J20" s="53">
        <f>I20*I25</f>
        <v>5.7097639999999998</v>
      </c>
      <c r="K20" s="46"/>
      <c r="L20" s="42">
        <v>3900</v>
      </c>
      <c r="M20" s="55">
        <f>0.00595*((L20)*(E25/2))/(I20*I25)</f>
        <v>62.272999008832308</v>
      </c>
      <c r="N20" s="48"/>
      <c r="O20" s="77"/>
      <c r="P20" s="56" t="s">
        <v>233</v>
      </c>
      <c r="Q20" s="79">
        <v>3.4169999999999998</v>
      </c>
      <c r="R20" s="334">
        <v>3.4169999999999998</v>
      </c>
      <c r="S20" s="78"/>
      <c r="T20" s="45"/>
      <c r="U20" s="47">
        <v>3</v>
      </c>
      <c r="V20" s="54">
        <v>1.532</v>
      </c>
      <c r="W20" s="58">
        <f t="shared" si="2"/>
        <v>15.302167519999999</v>
      </c>
      <c r="X20" s="46"/>
      <c r="Y20" s="42">
        <v>4800</v>
      </c>
      <c r="Z20" s="55">
        <f t="shared" si="3"/>
        <v>28.598392196937908</v>
      </c>
      <c r="AA20" s="48"/>
    </row>
    <row r="21" spans="2:27" x14ac:dyDescent="0.3">
      <c r="B21" s="41"/>
      <c r="C21" s="59" t="s">
        <v>221</v>
      </c>
      <c r="D21" s="60"/>
      <c r="E21" s="55">
        <f>63360/E20</f>
        <v>638.10464664809956</v>
      </c>
      <c r="F21" s="76"/>
      <c r="G21" s="45"/>
      <c r="H21" s="47">
        <v>4</v>
      </c>
      <c r="I21" s="54">
        <v>1.1519999999999999</v>
      </c>
      <c r="J21" s="53">
        <f>I21*I25</f>
        <v>4.2935039999999995</v>
      </c>
      <c r="K21" s="46"/>
      <c r="L21" s="42">
        <v>3300</v>
      </c>
      <c r="M21" s="55">
        <f>0.00595*((L21)*(E25/2))/(I21*I25)</f>
        <v>70.073756630398108</v>
      </c>
      <c r="N21" s="48"/>
      <c r="O21" s="77"/>
      <c r="P21" s="56" t="s">
        <v>234</v>
      </c>
      <c r="Q21" s="79">
        <v>3.7269999999999999</v>
      </c>
      <c r="R21" s="334">
        <v>3.7269999999999999</v>
      </c>
      <c r="S21" s="78"/>
      <c r="T21" s="45"/>
      <c r="U21" s="47">
        <v>4</v>
      </c>
      <c r="V21" s="54">
        <v>1.1519999999999999</v>
      </c>
      <c r="W21" s="58">
        <f t="shared" si="2"/>
        <v>11.506590719999998</v>
      </c>
      <c r="X21" s="46"/>
      <c r="Y21" s="42">
        <v>4400</v>
      </c>
      <c r="Z21" s="55">
        <f t="shared" si="3"/>
        <v>34.86256548776025</v>
      </c>
      <c r="AA21" s="48"/>
    </row>
    <row r="22" spans="2:27" x14ac:dyDescent="0.3">
      <c r="B22" s="41"/>
      <c r="C22" s="59" t="s">
        <v>222</v>
      </c>
      <c r="D22" s="60"/>
      <c r="E22" s="61">
        <v>0.46875</v>
      </c>
      <c r="F22" s="76"/>
      <c r="G22" s="45"/>
      <c r="H22" s="47">
        <v>5</v>
      </c>
      <c r="I22" s="54">
        <v>0.85199999999999998</v>
      </c>
      <c r="J22" s="53">
        <f>I22*I25</f>
        <v>3.1754039999999999</v>
      </c>
      <c r="K22" s="46"/>
      <c r="L22" s="42">
        <v>2450</v>
      </c>
      <c r="M22" s="55">
        <f>0.00595*((L22)*(E25/2))/(I22*I25)</f>
        <v>70.342925990053914</v>
      </c>
      <c r="N22" s="48"/>
      <c r="O22" s="77"/>
      <c r="P22" s="56" t="s">
        <v>235</v>
      </c>
      <c r="Q22" s="79">
        <v>4.0999999999999996</v>
      </c>
      <c r="R22" s="334">
        <v>4.0999999999999996</v>
      </c>
      <c r="S22" s="78"/>
      <c r="T22" s="45"/>
      <c r="U22" s="47">
        <v>5</v>
      </c>
      <c r="V22" s="54">
        <v>0.85199999999999998</v>
      </c>
      <c r="W22" s="58">
        <f t="shared" si="2"/>
        <v>8.5100827199999998</v>
      </c>
      <c r="X22" s="46"/>
      <c r="Y22" s="42">
        <v>3300</v>
      </c>
      <c r="Z22" s="55">
        <f t="shared" si="3"/>
        <v>35.35358753688363</v>
      </c>
      <c r="AA22" s="48"/>
    </row>
    <row r="23" spans="2:27" x14ac:dyDescent="0.3">
      <c r="B23" s="41"/>
      <c r="C23" s="60"/>
      <c r="D23" s="60"/>
      <c r="E23" s="60"/>
      <c r="F23" s="76"/>
      <c r="G23" s="45"/>
      <c r="H23" s="47">
        <v>6</v>
      </c>
      <c r="I23" s="54">
        <v>0.66700000000000004</v>
      </c>
      <c r="J23" s="53">
        <f>I23*I25</f>
        <v>2.4859089999999999</v>
      </c>
      <c r="K23" s="46"/>
      <c r="L23" s="42">
        <v>1900</v>
      </c>
      <c r="M23" s="55">
        <f>0.00595*((L23)*(E25/2))/(I23*I25)</f>
        <v>69.682176417525497</v>
      </c>
      <c r="N23" s="48"/>
      <c r="O23" s="77"/>
      <c r="P23" s="77"/>
      <c r="Q23" s="77"/>
      <c r="R23" s="77"/>
      <c r="S23" s="78"/>
      <c r="T23" s="45"/>
      <c r="U23" s="47">
        <v>6</v>
      </c>
      <c r="V23" s="54">
        <v>0.66700000000000004</v>
      </c>
      <c r="W23" s="58">
        <f t="shared" si="2"/>
        <v>6.6622361200000011</v>
      </c>
      <c r="X23" s="46"/>
      <c r="Y23" s="42">
        <v>2600</v>
      </c>
      <c r="Z23" s="55">
        <f t="shared" si="3"/>
        <v>35.580058657809559</v>
      </c>
      <c r="AA23" s="48"/>
    </row>
    <row r="24" spans="2:27" x14ac:dyDescent="0.3">
      <c r="B24" s="41"/>
      <c r="C24" s="59" t="s">
        <v>223</v>
      </c>
      <c r="D24" s="60"/>
      <c r="E24" s="61">
        <v>0.46875</v>
      </c>
      <c r="F24" s="76"/>
      <c r="G24" s="45"/>
      <c r="H24" s="47" t="s">
        <v>224</v>
      </c>
      <c r="I24" s="54">
        <v>3.0640000000000001</v>
      </c>
      <c r="J24" s="53">
        <f>I24*I25</f>
        <v>11.419528</v>
      </c>
      <c r="K24" s="46"/>
      <c r="L24" s="42">
        <v>1000</v>
      </c>
      <c r="M24" s="55">
        <f>0.00595*((L24)*(E25/2))/(I24*I25)</f>
        <v>7.9837178216451674</v>
      </c>
      <c r="N24" s="48"/>
      <c r="O24" s="77"/>
      <c r="P24" s="77"/>
      <c r="Q24" s="77"/>
      <c r="R24" s="77"/>
      <c r="S24" s="78"/>
      <c r="T24" s="45"/>
      <c r="U24" s="47" t="s">
        <v>224</v>
      </c>
      <c r="V24" s="54">
        <v>3.0640000000000001</v>
      </c>
      <c r="W24" s="58">
        <f t="shared" si="2"/>
        <v>30.604335039999999</v>
      </c>
      <c r="X24" s="46"/>
      <c r="Y24" s="42">
        <v>1000</v>
      </c>
      <c r="Z24" s="55">
        <f t="shared" si="3"/>
        <v>2.9789991871810324</v>
      </c>
      <c r="AA24" s="48"/>
    </row>
    <row r="25" spans="2:27" x14ac:dyDescent="0.3">
      <c r="B25" s="41"/>
      <c r="C25" s="59" t="s">
        <v>225</v>
      </c>
      <c r="D25" s="60"/>
      <c r="E25" s="53">
        <f>(E19-((E22-E24)*2))*96.96%</f>
        <v>30.645475364159996</v>
      </c>
      <c r="F25" s="76"/>
      <c r="G25" s="45"/>
      <c r="H25" s="47" t="s">
        <v>226</v>
      </c>
      <c r="I25" s="80">
        <v>3.7269999999999999</v>
      </c>
      <c r="J25" s="46"/>
      <c r="K25" s="46"/>
      <c r="L25" s="46"/>
      <c r="M25" s="46"/>
      <c r="N25" s="48"/>
      <c r="O25" s="77"/>
      <c r="P25" s="77"/>
      <c r="Q25" s="77"/>
      <c r="R25" s="77"/>
      <c r="S25" s="78"/>
      <c r="T25" s="45"/>
      <c r="U25" s="47" t="s">
        <v>226</v>
      </c>
      <c r="V25" s="54">
        <f>I25</f>
        <v>3.7269999999999999</v>
      </c>
      <c r="W25" s="63">
        <v>2.68</v>
      </c>
      <c r="X25" s="46"/>
      <c r="Y25" s="46"/>
      <c r="Z25" s="46"/>
      <c r="AA25" s="48"/>
    </row>
    <row r="26" spans="2:27" x14ac:dyDescent="0.3">
      <c r="B26" s="41"/>
      <c r="C26" s="59" t="s">
        <v>227</v>
      </c>
      <c r="D26" s="52"/>
      <c r="E26" s="53">
        <f>3.14159*E25</f>
        <v>96.275518949291396</v>
      </c>
      <c r="F26" s="76"/>
      <c r="G26" s="45"/>
      <c r="H26" s="46"/>
      <c r="I26" s="46"/>
      <c r="J26" s="46"/>
      <c r="K26" s="46"/>
      <c r="L26" s="46"/>
      <c r="M26" s="46"/>
      <c r="N26" s="48"/>
      <c r="O26" s="77"/>
      <c r="P26" s="77"/>
      <c r="Q26" s="77"/>
      <c r="R26" s="77"/>
      <c r="S26" s="78"/>
      <c r="T26" s="45"/>
      <c r="U26" s="46"/>
      <c r="V26" s="46"/>
      <c r="W26" s="46"/>
      <c r="X26" s="46"/>
      <c r="Y26" s="46"/>
      <c r="Z26" s="46"/>
      <c r="AA26" s="48"/>
    </row>
    <row r="27" spans="2:27" x14ac:dyDescent="0.3">
      <c r="B27" s="41"/>
      <c r="C27" s="59" t="s">
        <v>228</v>
      </c>
      <c r="D27" s="60"/>
      <c r="E27" s="55">
        <f>63360/E26</f>
        <v>658.1112279786505</v>
      </c>
      <c r="F27" s="76"/>
      <c r="G27" s="45"/>
      <c r="H27" s="46"/>
      <c r="I27" s="46"/>
      <c r="J27" s="46"/>
      <c r="K27" s="46"/>
      <c r="L27" s="46"/>
      <c r="M27" s="46"/>
      <c r="N27" s="48"/>
      <c r="O27" s="77"/>
      <c r="P27" s="77"/>
      <c r="Q27" s="77"/>
      <c r="R27" s="77"/>
      <c r="S27" s="78"/>
      <c r="T27" s="45"/>
      <c r="U27" s="46"/>
      <c r="V27" s="46"/>
      <c r="W27" s="46"/>
      <c r="X27" s="46"/>
      <c r="Y27" s="46"/>
      <c r="Z27" s="46"/>
      <c r="AA27" s="48"/>
    </row>
    <row r="28" spans="2:27" ht="17.25" thickBot="1" x14ac:dyDescent="0.35">
      <c r="B28" s="64"/>
      <c r="C28" s="65"/>
      <c r="D28" s="65"/>
      <c r="E28" s="65"/>
      <c r="F28" s="81"/>
      <c r="G28" s="67"/>
      <c r="H28" s="68"/>
      <c r="I28" s="68"/>
      <c r="J28" s="68"/>
      <c r="K28" s="68"/>
      <c r="L28" s="68"/>
      <c r="M28" s="68"/>
      <c r="N28" s="69"/>
      <c r="O28" s="82"/>
      <c r="P28" s="82"/>
      <c r="Q28" s="82"/>
      <c r="R28" s="82"/>
      <c r="S28" s="83"/>
      <c r="T28" s="67"/>
      <c r="U28" s="478" t="s">
        <v>229</v>
      </c>
      <c r="V28" s="478"/>
      <c r="W28" s="478"/>
      <c r="X28" s="478"/>
      <c r="Y28" s="478"/>
      <c r="Z28" s="478"/>
      <c r="AA28" s="69"/>
    </row>
    <row r="29" spans="2:27" x14ac:dyDescent="0.3">
      <c r="B29" s="36"/>
      <c r="C29" s="492" t="s">
        <v>212</v>
      </c>
      <c r="D29" s="492"/>
      <c r="E29" s="492"/>
      <c r="F29" s="73"/>
      <c r="G29" s="37"/>
      <c r="H29" s="484" t="s">
        <v>236</v>
      </c>
      <c r="I29" s="484"/>
      <c r="J29" s="484"/>
      <c r="K29" s="484"/>
      <c r="L29" s="484"/>
      <c r="M29" s="484"/>
      <c r="N29" s="38"/>
      <c r="O29" s="84"/>
      <c r="P29" s="493" t="s">
        <v>237</v>
      </c>
      <c r="Q29" s="493"/>
      <c r="R29" s="493"/>
      <c r="S29" s="85"/>
      <c r="T29" s="37"/>
      <c r="U29" s="484" t="s">
        <v>236</v>
      </c>
      <c r="V29" s="484"/>
      <c r="W29" s="484"/>
      <c r="X29" s="484"/>
      <c r="Y29" s="484"/>
      <c r="Z29" s="484"/>
      <c r="AA29" s="38"/>
    </row>
    <row r="30" spans="2:27" x14ac:dyDescent="0.3">
      <c r="B30" s="41"/>
      <c r="C30" s="42">
        <v>265</v>
      </c>
      <c r="D30" s="43">
        <v>0.7</v>
      </c>
      <c r="E30" s="42">
        <v>17</v>
      </c>
      <c r="F30" s="76"/>
      <c r="G30" s="45"/>
      <c r="H30" s="47"/>
      <c r="I30" s="47"/>
      <c r="J30" s="47" t="s">
        <v>215</v>
      </c>
      <c r="K30" s="46"/>
      <c r="L30" s="47" t="s">
        <v>216</v>
      </c>
      <c r="M30" s="47" t="s">
        <v>217</v>
      </c>
      <c r="N30" s="48"/>
      <c r="O30" s="86"/>
      <c r="P30" s="87"/>
      <c r="Q30" s="87"/>
      <c r="R30" s="87"/>
      <c r="S30" s="88"/>
      <c r="T30" s="45"/>
      <c r="U30" s="47"/>
      <c r="V30" s="47"/>
      <c r="W30" s="47" t="s">
        <v>218</v>
      </c>
      <c r="X30" s="46"/>
      <c r="Y30" s="47" t="s">
        <v>216</v>
      </c>
      <c r="Z30" s="47" t="s">
        <v>217</v>
      </c>
      <c r="AA30" s="48"/>
    </row>
    <row r="31" spans="2:27" x14ac:dyDescent="0.3">
      <c r="B31" s="41"/>
      <c r="C31" s="52"/>
      <c r="D31" s="52"/>
      <c r="E31" s="53">
        <f>(C30*D30)*0.0393701</f>
        <v>7.3031535499999993</v>
      </c>
      <c r="F31" s="76"/>
      <c r="G31" s="45"/>
      <c r="H31" s="47">
        <v>1</v>
      </c>
      <c r="I31" s="54">
        <v>3.0590000000000002</v>
      </c>
      <c r="J31" s="53">
        <f>I31*I36</f>
        <v>11.400893</v>
      </c>
      <c r="K31" s="46"/>
      <c r="L31" s="42">
        <v>5600</v>
      </c>
      <c r="M31" s="55">
        <f t="shared" ref="M31:M34" si="4">0.00595*((L31)*($E$38/2))/(I31*$I$36)</f>
        <v>44.781897309877884</v>
      </c>
      <c r="N31" s="48"/>
      <c r="O31" s="86"/>
      <c r="P31" s="89" t="s">
        <v>238</v>
      </c>
      <c r="Q31" s="87"/>
      <c r="R31" s="89" t="s">
        <v>239</v>
      </c>
      <c r="S31" s="88"/>
      <c r="T31" s="45"/>
      <c r="U31" s="47">
        <v>1</v>
      </c>
      <c r="V31" s="54">
        <v>3.0590000000000002</v>
      </c>
      <c r="W31" s="53">
        <f>V31*$V$36*$W$36</f>
        <v>31.010428960000002</v>
      </c>
      <c r="X31" s="46"/>
      <c r="Y31" s="42">
        <v>5600</v>
      </c>
      <c r="Z31" s="55">
        <f>0.00595*((Y31)*($E$38/2))/(V31*$V$36*$W$36)</f>
        <v>16.463932834513926</v>
      </c>
      <c r="AA31" s="48"/>
    </row>
    <row r="32" spans="2:27" x14ac:dyDescent="0.3">
      <c r="B32" s="41"/>
      <c r="C32" s="59" t="s">
        <v>219</v>
      </c>
      <c r="D32" s="52"/>
      <c r="E32" s="53">
        <f>(2*E31)+E30</f>
        <v>31.606307099999999</v>
      </c>
      <c r="F32" s="76"/>
      <c r="G32" s="45"/>
      <c r="H32" s="47">
        <v>2</v>
      </c>
      <c r="I32" s="54">
        <v>1.625</v>
      </c>
      <c r="J32" s="53">
        <f>I32*I36</f>
        <v>6.0563750000000001</v>
      </c>
      <c r="K32" s="46"/>
      <c r="L32" s="42">
        <v>5200</v>
      </c>
      <c r="M32" s="55">
        <f t="shared" si="4"/>
        <v>78.278756497666535</v>
      </c>
      <c r="N32" s="48"/>
      <c r="O32" s="86"/>
      <c r="P32" s="89" t="s">
        <v>242</v>
      </c>
      <c r="Q32" s="87"/>
      <c r="R32" s="89" t="s">
        <v>243</v>
      </c>
      <c r="S32" s="88"/>
      <c r="T32" s="45"/>
      <c r="U32" s="47">
        <v>2</v>
      </c>
      <c r="V32" s="54">
        <v>1.625</v>
      </c>
      <c r="W32" s="53">
        <f t="shared" ref="W32:W35" si="5">V32*$V$36*$W$36</f>
        <v>16.47334</v>
      </c>
      <c r="X32" s="46"/>
      <c r="Y32" s="42">
        <v>5200</v>
      </c>
      <c r="Z32" s="55">
        <f t="shared" ref="Z32:Z35" si="6">0.00595*((Y32)*($E$38/2))/(V32*$V$36*$W$36)</f>
        <v>28.77895459473034</v>
      </c>
      <c r="AA32" s="48"/>
    </row>
    <row r="33" spans="2:27" x14ac:dyDescent="0.3">
      <c r="B33" s="41"/>
      <c r="C33" s="59" t="s">
        <v>220</v>
      </c>
      <c r="D33" s="52"/>
      <c r="E33" s="53">
        <f>3.14159*E32</f>
        <v>99.29405832228899</v>
      </c>
      <c r="F33" s="76"/>
      <c r="G33" s="45"/>
      <c r="H33" s="47">
        <v>3</v>
      </c>
      <c r="I33" s="54">
        <v>1</v>
      </c>
      <c r="J33" s="53">
        <f>I33*I36</f>
        <v>3.7269999999999999</v>
      </c>
      <c r="K33" s="46"/>
      <c r="L33" s="42">
        <v>2850</v>
      </c>
      <c r="M33" s="55">
        <f t="shared" si="4"/>
        <v>69.717017505734262</v>
      </c>
      <c r="N33" s="48"/>
      <c r="O33" s="86"/>
      <c r="P33" s="89" t="s">
        <v>240</v>
      </c>
      <c r="Q33" s="89">
        <v>2.72</v>
      </c>
      <c r="R33" s="89" t="s">
        <v>241</v>
      </c>
      <c r="S33" s="88"/>
      <c r="T33" s="45"/>
      <c r="U33" s="47">
        <v>3</v>
      </c>
      <c r="V33" s="54">
        <v>1</v>
      </c>
      <c r="W33" s="53">
        <f t="shared" si="5"/>
        <v>10.13744</v>
      </c>
      <c r="X33" s="46"/>
      <c r="Y33" s="42">
        <v>4300</v>
      </c>
      <c r="Z33" s="55">
        <f t="shared" si="6"/>
        <v>38.671720236668904</v>
      </c>
      <c r="AA33" s="48"/>
    </row>
    <row r="34" spans="2:27" x14ac:dyDescent="0.3">
      <c r="B34" s="41"/>
      <c r="C34" s="59" t="s">
        <v>221</v>
      </c>
      <c r="D34" s="60"/>
      <c r="E34" s="55">
        <f>63360/E33</f>
        <v>638.10464664809956</v>
      </c>
      <c r="F34" s="76"/>
      <c r="G34" s="45"/>
      <c r="H34" s="47">
        <v>4</v>
      </c>
      <c r="I34" s="54">
        <v>0.69599999999999995</v>
      </c>
      <c r="J34" s="53">
        <f>I34*I36</f>
        <v>2.5939919999999996</v>
      </c>
      <c r="K34" s="46"/>
      <c r="L34" s="42">
        <v>2000</v>
      </c>
      <c r="M34" s="55">
        <f t="shared" si="4"/>
        <v>70.293423579082742</v>
      </c>
      <c r="N34" s="48"/>
      <c r="O34" s="86"/>
      <c r="P34" s="89" t="s">
        <v>244</v>
      </c>
      <c r="Q34" s="89">
        <v>2.68</v>
      </c>
      <c r="R34" s="89" t="s">
        <v>245</v>
      </c>
      <c r="S34" s="88"/>
      <c r="T34" s="45"/>
      <c r="U34" s="47">
        <v>4</v>
      </c>
      <c r="V34" s="54">
        <v>0.69599999999999995</v>
      </c>
      <c r="W34" s="53">
        <f t="shared" si="5"/>
        <v>7.0556582399999996</v>
      </c>
      <c r="X34" s="46"/>
      <c r="Y34" s="42">
        <v>3000</v>
      </c>
      <c r="Z34" s="55">
        <f t="shared" si="6"/>
        <v>38.764755650229461</v>
      </c>
      <c r="AA34" s="48"/>
    </row>
    <row r="35" spans="2:27" x14ac:dyDescent="0.3">
      <c r="B35" s="41"/>
      <c r="C35" s="59" t="s">
        <v>222</v>
      </c>
      <c r="D35" s="60"/>
      <c r="E35" s="61">
        <v>0.46875</v>
      </c>
      <c r="F35" s="76"/>
      <c r="G35" s="45"/>
      <c r="H35" s="47" t="s">
        <v>224</v>
      </c>
      <c r="I35" s="62">
        <v>2.29</v>
      </c>
      <c r="J35" s="53">
        <f>I35*I36</f>
        <v>8.5348299999999995</v>
      </c>
      <c r="K35" s="46"/>
      <c r="L35" s="42">
        <v>700</v>
      </c>
      <c r="M35" s="55">
        <f>0.00595*((L35)*($E$38/2))/(I35*$I$36)</f>
        <v>7.4775013029976227</v>
      </c>
      <c r="N35" s="48"/>
      <c r="O35" s="86"/>
      <c r="P35" s="89" t="s">
        <v>246</v>
      </c>
      <c r="Q35" s="89">
        <v>2.68</v>
      </c>
      <c r="R35" s="89" t="s">
        <v>245</v>
      </c>
      <c r="S35" s="88"/>
      <c r="T35" s="45"/>
      <c r="U35" s="47" t="s">
        <v>224</v>
      </c>
      <c r="V35" s="62">
        <v>2.29</v>
      </c>
      <c r="W35" s="53">
        <f t="shared" si="5"/>
        <v>23.214737599999999</v>
      </c>
      <c r="X35" s="46"/>
      <c r="Y35" s="42">
        <v>700</v>
      </c>
      <c r="Z35" s="55">
        <f t="shared" si="6"/>
        <v>2.7490813613961849</v>
      </c>
      <c r="AA35" s="48"/>
    </row>
    <row r="36" spans="2:27" x14ac:dyDescent="0.3">
      <c r="B36" s="41"/>
      <c r="C36" s="60"/>
      <c r="D36" s="60"/>
      <c r="E36" s="60"/>
      <c r="F36" s="76"/>
      <c r="G36" s="45"/>
      <c r="H36" s="47" t="s">
        <v>226</v>
      </c>
      <c r="I36" s="80">
        <v>3.7269999999999999</v>
      </c>
      <c r="J36" s="90"/>
      <c r="K36" s="46"/>
      <c r="L36" s="46"/>
      <c r="M36" s="46"/>
      <c r="N36" s="48"/>
      <c r="O36" s="86"/>
      <c r="P36" s="242" t="s">
        <v>298</v>
      </c>
      <c r="Q36" s="242"/>
      <c r="R36" s="242" t="s">
        <v>304</v>
      </c>
      <c r="S36" s="88"/>
      <c r="T36" s="45"/>
      <c r="U36" s="47" t="s">
        <v>226</v>
      </c>
      <c r="V36" s="54">
        <f>I36</f>
        <v>3.7269999999999999</v>
      </c>
      <c r="W36" s="80">
        <v>2.72</v>
      </c>
      <c r="X36" s="46"/>
      <c r="Y36" s="46"/>
      <c r="Z36" s="46"/>
      <c r="AA36" s="48"/>
    </row>
    <row r="37" spans="2:27" x14ac:dyDescent="0.3">
      <c r="B37" s="41"/>
      <c r="C37" s="59" t="s">
        <v>223</v>
      </c>
      <c r="D37" s="60"/>
      <c r="E37" s="61">
        <v>0.46875</v>
      </c>
      <c r="F37" s="76"/>
      <c r="G37" s="45"/>
      <c r="H37" s="46"/>
      <c r="I37" s="46"/>
      <c r="J37" s="46"/>
      <c r="K37" s="46"/>
      <c r="L37" s="46"/>
      <c r="M37" s="46"/>
      <c r="N37" s="48"/>
      <c r="O37" s="86"/>
      <c r="P37" s="242" t="s">
        <v>299</v>
      </c>
      <c r="Q37" s="242"/>
      <c r="R37" s="242" t="s">
        <v>304</v>
      </c>
      <c r="S37" s="88"/>
      <c r="T37" s="45"/>
      <c r="U37" s="46"/>
      <c r="V37" s="46"/>
      <c r="W37" s="46"/>
      <c r="X37" s="46"/>
      <c r="Y37" s="46"/>
      <c r="Z37" s="46"/>
      <c r="AA37" s="48"/>
    </row>
    <row r="38" spans="2:27" x14ac:dyDescent="0.3">
      <c r="B38" s="41"/>
      <c r="C38" s="59" t="s">
        <v>225</v>
      </c>
      <c r="D38" s="60"/>
      <c r="E38" s="53">
        <f>(E32-((E35-E37)*2))*96.96%</f>
        <v>30.645475364159996</v>
      </c>
      <c r="F38" s="76"/>
      <c r="G38" s="45"/>
      <c r="H38" s="46"/>
      <c r="I38" s="46"/>
      <c r="J38" s="46"/>
      <c r="K38" s="46"/>
      <c r="L38" s="46"/>
      <c r="M38" s="46"/>
      <c r="N38" s="48"/>
      <c r="O38" s="86"/>
      <c r="P38" s="242" t="s">
        <v>300</v>
      </c>
      <c r="Q38" s="242"/>
      <c r="R38" s="242" t="s">
        <v>304</v>
      </c>
      <c r="S38" s="88"/>
      <c r="T38" s="45"/>
      <c r="U38" s="46"/>
      <c r="V38" s="46"/>
      <c r="W38" s="46"/>
      <c r="X38" s="46"/>
      <c r="Y38" s="46"/>
      <c r="Z38" s="46"/>
      <c r="AA38" s="48"/>
    </row>
    <row r="39" spans="2:27" x14ac:dyDescent="0.3">
      <c r="B39" s="41"/>
      <c r="C39" s="59" t="s">
        <v>227</v>
      </c>
      <c r="D39" s="52"/>
      <c r="E39" s="53">
        <f>3.14159*E38</f>
        <v>96.275518949291396</v>
      </c>
      <c r="F39" s="76"/>
      <c r="G39" s="45"/>
      <c r="H39" s="46"/>
      <c r="I39" s="46"/>
      <c r="J39" s="46"/>
      <c r="K39" s="46"/>
      <c r="L39" s="46"/>
      <c r="M39" s="46"/>
      <c r="N39" s="48"/>
      <c r="O39" s="86"/>
      <c r="P39" s="89" t="s">
        <v>301</v>
      </c>
      <c r="Q39" s="89">
        <v>2.68</v>
      </c>
      <c r="R39" s="89" t="s">
        <v>303</v>
      </c>
      <c r="S39" s="88"/>
      <c r="T39" s="45"/>
      <c r="U39" s="46"/>
      <c r="V39" s="46"/>
      <c r="W39" s="46"/>
      <c r="X39" s="46"/>
      <c r="Y39" s="46"/>
      <c r="Z39" s="46"/>
      <c r="AA39" s="48"/>
    </row>
    <row r="40" spans="2:27" x14ac:dyDescent="0.3">
      <c r="B40" s="41"/>
      <c r="C40" s="59" t="s">
        <v>228</v>
      </c>
      <c r="D40" s="60"/>
      <c r="E40" s="55">
        <f>63360/E39</f>
        <v>658.1112279786505</v>
      </c>
      <c r="F40" s="76"/>
      <c r="G40" s="45"/>
      <c r="H40" s="46"/>
      <c r="I40" s="46"/>
      <c r="J40" s="46"/>
      <c r="K40" s="46"/>
      <c r="L40" s="46"/>
      <c r="M40" s="46"/>
      <c r="N40" s="48"/>
      <c r="O40" s="86"/>
      <c r="P40" s="89" t="s">
        <v>302</v>
      </c>
      <c r="Q40" s="89">
        <v>2.68</v>
      </c>
      <c r="R40" s="89" t="s">
        <v>303</v>
      </c>
      <c r="S40" s="88"/>
      <c r="T40" s="45"/>
      <c r="U40" s="46"/>
      <c r="V40" s="46"/>
      <c r="W40" s="46"/>
      <c r="X40" s="46"/>
      <c r="Y40" s="46"/>
      <c r="Z40" s="46"/>
      <c r="AA40" s="48"/>
    </row>
    <row r="41" spans="2:27" ht="17.25" thickBot="1" x14ac:dyDescent="0.35">
      <c r="B41" s="64"/>
      <c r="C41" s="65"/>
      <c r="D41" s="65"/>
      <c r="E41" s="65"/>
      <c r="F41" s="81"/>
      <c r="G41" s="67"/>
      <c r="H41" s="68"/>
      <c r="I41" s="68"/>
      <c r="J41" s="68"/>
      <c r="K41" s="68"/>
      <c r="L41" s="68"/>
      <c r="M41" s="68"/>
      <c r="N41" s="69"/>
      <c r="O41" s="91"/>
      <c r="P41" s="92"/>
      <c r="Q41" s="92"/>
      <c r="R41" s="92"/>
      <c r="S41" s="93"/>
      <c r="T41" s="67"/>
      <c r="U41" s="478" t="s">
        <v>247</v>
      </c>
      <c r="V41" s="478"/>
      <c r="W41" s="478"/>
      <c r="X41" s="478"/>
      <c r="Y41" s="478"/>
      <c r="Z41" s="478"/>
      <c r="AA41" s="69"/>
    </row>
    <row r="42" spans="2:27" x14ac:dyDescent="0.3">
      <c r="B42" s="36"/>
      <c r="C42" s="492" t="s">
        <v>212</v>
      </c>
      <c r="D42" s="492"/>
      <c r="E42" s="492"/>
      <c r="F42" s="73"/>
      <c r="G42" s="37"/>
      <c r="H42" s="484" t="s">
        <v>248</v>
      </c>
      <c r="I42" s="484"/>
      <c r="J42" s="484"/>
      <c r="K42" s="484"/>
      <c r="L42" s="484"/>
      <c r="M42" s="484"/>
      <c r="N42" s="38"/>
      <c r="T42" s="37"/>
      <c r="U42" s="484" t="s">
        <v>248</v>
      </c>
      <c r="V42" s="484"/>
      <c r="W42" s="484"/>
      <c r="X42" s="484"/>
      <c r="Y42" s="484"/>
      <c r="Z42" s="484"/>
      <c r="AA42" s="38"/>
    </row>
    <row r="43" spans="2:27" x14ac:dyDescent="0.3">
      <c r="B43" s="41"/>
      <c r="C43" s="42">
        <v>265</v>
      </c>
      <c r="D43" s="43">
        <v>0.7</v>
      </c>
      <c r="E43" s="42">
        <v>17</v>
      </c>
      <c r="F43" s="76"/>
      <c r="G43" s="45"/>
      <c r="H43" s="47"/>
      <c r="I43" s="47"/>
      <c r="J43" s="47" t="s">
        <v>215</v>
      </c>
      <c r="K43" s="46"/>
      <c r="L43" s="47" t="s">
        <v>216</v>
      </c>
      <c r="M43" s="47" t="s">
        <v>217</v>
      </c>
      <c r="N43" s="48"/>
      <c r="T43" s="45"/>
      <c r="U43" s="47"/>
      <c r="V43" s="47"/>
      <c r="W43" s="47" t="s">
        <v>218</v>
      </c>
      <c r="X43" s="46"/>
      <c r="Y43" s="47" t="s">
        <v>216</v>
      </c>
      <c r="Z43" s="47" t="s">
        <v>217</v>
      </c>
      <c r="AA43" s="48"/>
    </row>
    <row r="44" spans="2:27" x14ac:dyDescent="0.3">
      <c r="B44" s="41"/>
      <c r="C44" s="52"/>
      <c r="D44" s="52"/>
      <c r="E44" s="53">
        <f>(C43*D43)*0.0393701</f>
        <v>7.3031535499999993</v>
      </c>
      <c r="F44" s="76"/>
      <c r="G44" s="45"/>
      <c r="H44" s="47">
        <v>1</v>
      </c>
      <c r="I44" s="54">
        <v>2.4820000000000002</v>
      </c>
      <c r="J44" s="53">
        <f>I44*I49</f>
        <v>9.250414000000001</v>
      </c>
      <c r="K44" s="46"/>
      <c r="L44" s="42">
        <v>5600</v>
      </c>
      <c r="M44" s="55">
        <f>0.00595*((L44)*($E$51/2))/(I44*$I$49)</f>
        <v>55.192515661126684</v>
      </c>
      <c r="N44" s="48"/>
      <c r="T44" s="45"/>
      <c r="U44" s="47">
        <v>1</v>
      </c>
      <c r="V44" s="54">
        <v>2.4820000000000002</v>
      </c>
      <c r="W44" s="53">
        <f>V44*$W$49*$V$49</f>
        <v>25.161126080000006</v>
      </c>
      <c r="X44" s="46"/>
      <c r="Y44" s="42">
        <v>5600</v>
      </c>
      <c r="Z44" s="55">
        <f>0.00595*((Y44)*($E$51/2))/(V44*$V$49*$W$49)</f>
        <v>20.291366051884808</v>
      </c>
      <c r="AA44" s="48"/>
    </row>
    <row r="45" spans="2:27" x14ac:dyDescent="0.3">
      <c r="B45" s="41"/>
      <c r="C45" s="59" t="s">
        <v>219</v>
      </c>
      <c r="D45" s="52"/>
      <c r="E45" s="53">
        <f>(2*E44)+E43</f>
        <v>31.606307099999999</v>
      </c>
      <c r="F45" s="76"/>
      <c r="G45" s="45"/>
      <c r="H45" s="47">
        <v>2</v>
      </c>
      <c r="I45" s="54">
        <v>1.482</v>
      </c>
      <c r="J45" s="53">
        <f>I45*I49</f>
        <v>5.5234139999999998</v>
      </c>
      <c r="K45" s="46"/>
      <c r="L45" s="42">
        <v>5200</v>
      </c>
      <c r="M45" s="55">
        <f t="shared" ref="M45:M48" si="7">0.00595*((L45)*($E$51/2))/(I45*$I$49)</f>
        <v>85.831969843932598</v>
      </c>
      <c r="N45" s="48"/>
      <c r="T45" s="45"/>
      <c r="U45" s="47">
        <v>2</v>
      </c>
      <c r="V45" s="54">
        <v>1.482</v>
      </c>
      <c r="W45" s="53">
        <f t="shared" ref="W45:W48" si="8">V45*$W$49*$V$49</f>
        <v>15.023686079999999</v>
      </c>
      <c r="X45" s="46"/>
      <c r="Y45" s="42">
        <v>5200</v>
      </c>
      <c r="Z45" s="55">
        <f t="shared" ref="Z45:Z48" si="9">0.00595*((Y45)*($E$51/2))/(V45*$V$49*$W$49)</f>
        <v>31.555871266151691</v>
      </c>
      <c r="AA45" s="48"/>
    </row>
    <row r="46" spans="2:27" x14ac:dyDescent="0.3">
      <c r="B46" s="41"/>
      <c r="C46" s="59" t="s">
        <v>220</v>
      </c>
      <c r="D46" s="52"/>
      <c r="E46" s="53">
        <f>3.14159*E45</f>
        <v>99.29405832228899</v>
      </c>
      <c r="F46" s="76"/>
      <c r="G46" s="45"/>
      <c r="H46" s="47">
        <v>3</v>
      </c>
      <c r="I46" s="54">
        <v>1</v>
      </c>
      <c r="J46" s="53">
        <f>I46*I49</f>
        <v>3.7269999999999999</v>
      </c>
      <c r="K46" s="46"/>
      <c r="L46" s="42">
        <v>2850</v>
      </c>
      <c r="M46" s="55">
        <f t="shared" si="7"/>
        <v>69.717017505734262</v>
      </c>
      <c r="N46" s="48"/>
      <c r="T46" s="45"/>
      <c r="U46" s="47">
        <v>3</v>
      </c>
      <c r="V46" s="54">
        <v>1</v>
      </c>
      <c r="W46" s="53">
        <f t="shared" si="8"/>
        <v>10.13744</v>
      </c>
      <c r="X46" s="46"/>
      <c r="Y46" s="42">
        <v>4800</v>
      </c>
      <c r="Z46" s="55">
        <f t="shared" si="9"/>
        <v>43.168431892095512</v>
      </c>
      <c r="AA46" s="48"/>
    </row>
    <row r="47" spans="2:27" x14ac:dyDescent="0.3">
      <c r="B47" s="41"/>
      <c r="C47" s="59" t="s">
        <v>221</v>
      </c>
      <c r="D47" s="60"/>
      <c r="E47" s="55">
        <f>63360/E46</f>
        <v>638.10464664809956</v>
      </c>
      <c r="F47" s="76"/>
      <c r="G47" s="45"/>
      <c r="H47" s="47">
        <v>4</v>
      </c>
      <c r="I47" s="54">
        <v>0.75</v>
      </c>
      <c r="J47" s="53">
        <f>I47*I49</f>
        <v>2.7952499999999998</v>
      </c>
      <c r="K47" s="46"/>
      <c r="L47" s="42">
        <v>2150</v>
      </c>
      <c r="M47" s="55">
        <f t="shared" si="7"/>
        <v>70.124719362492939</v>
      </c>
      <c r="N47" s="48"/>
      <c r="T47" s="45"/>
      <c r="U47" s="47">
        <v>4</v>
      </c>
      <c r="V47" s="54">
        <v>0.75</v>
      </c>
      <c r="W47" s="53">
        <f t="shared" si="8"/>
        <v>7.6030800000000003</v>
      </c>
      <c r="X47" s="46"/>
      <c r="Y47" s="42">
        <v>3600</v>
      </c>
      <c r="Z47" s="55">
        <f t="shared" si="9"/>
        <v>43.168431892095512</v>
      </c>
      <c r="AA47" s="48"/>
    </row>
    <row r="48" spans="2:27" x14ac:dyDescent="0.3">
      <c r="B48" s="41"/>
      <c r="C48" s="59" t="s">
        <v>222</v>
      </c>
      <c r="D48" s="60"/>
      <c r="E48" s="61">
        <v>0.46875</v>
      </c>
      <c r="F48" s="76"/>
      <c r="G48" s="45"/>
      <c r="H48" s="47" t="s">
        <v>224</v>
      </c>
      <c r="I48" s="62">
        <v>2.077</v>
      </c>
      <c r="J48" s="53">
        <f>I48*I49</f>
        <v>7.7409789999999994</v>
      </c>
      <c r="K48" s="46"/>
      <c r="L48" s="42">
        <v>700</v>
      </c>
      <c r="M48" s="55">
        <f t="shared" si="7"/>
        <v>8.244332202149522</v>
      </c>
      <c r="N48" s="48"/>
      <c r="T48" s="45"/>
      <c r="U48" s="47" t="s">
        <v>224</v>
      </c>
      <c r="V48" s="62">
        <v>2.077</v>
      </c>
      <c r="W48" s="53">
        <f t="shared" si="8"/>
        <v>21.05546288</v>
      </c>
      <c r="X48" s="46"/>
      <c r="Y48" s="42">
        <v>700</v>
      </c>
      <c r="Z48" s="55">
        <f t="shared" si="9"/>
        <v>3.0310044860843828</v>
      </c>
      <c r="AA48" s="48"/>
    </row>
    <row r="49" spans="2:27" x14ac:dyDescent="0.3">
      <c r="B49" s="41"/>
      <c r="C49" s="60"/>
      <c r="D49" s="60"/>
      <c r="E49" s="60"/>
      <c r="F49" s="76"/>
      <c r="G49" s="45"/>
      <c r="H49" s="47" t="s">
        <v>226</v>
      </c>
      <c r="I49" s="80">
        <v>3.7269999999999999</v>
      </c>
      <c r="J49" s="90"/>
      <c r="K49" s="46"/>
      <c r="L49" s="46"/>
      <c r="M49" s="46"/>
      <c r="N49" s="48"/>
      <c r="T49" s="45"/>
      <c r="U49" s="47" t="s">
        <v>226</v>
      </c>
      <c r="V49" s="54">
        <f>I49</f>
        <v>3.7269999999999999</v>
      </c>
      <c r="W49" s="80">
        <v>2.72</v>
      </c>
      <c r="X49" s="46"/>
      <c r="Y49" s="46"/>
      <c r="Z49" s="46"/>
      <c r="AA49" s="48"/>
    </row>
    <row r="50" spans="2:27" x14ac:dyDescent="0.3">
      <c r="B50" s="41"/>
      <c r="C50" s="59" t="s">
        <v>223</v>
      </c>
      <c r="D50" s="60"/>
      <c r="E50" s="61">
        <v>0.46875</v>
      </c>
      <c r="F50" s="76"/>
      <c r="G50" s="45"/>
      <c r="H50" s="46"/>
      <c r="I50" s="46"/>
      <c r="J50" s="46"/>
      <c r="K50" s="46"/>
      <c r="L50" s="46"/>
      <c r="M50" s="46"/>
      <c r="N50" s="48"/>
      <c r="T50" s="45"/>
      <c r="U50" s="46"/>
      <c r="V50" s="46"/>
      <c r="W50" s="46"/>
      <c r="X50" s="46"/>
      <c r="Y50" s="46"/>
      <c r="Z50" s="46"/>
      <c r="AA50" s="48"/>
    </row>
    <row r="51" spans="2:27" x14ac:dyDescent="0.3">
      <c r="B51" s="41"/>
      <c r="C51" s="59" t="s">
        <v>225</v>
      </c>
      <c r="D51" s="60"/>
      <c r="E51" s="53">
        <f>(E45-((E48-E50)*2))*96.96%</f>
        <v>30.645475364159996</v>
      </c>
      <c r="F51" s="76"/>
      <c r="G51" s="45"/>
      <c r="H51" s="46"/>
      <c r="I51" s="46"/>
      <c r="J51" s="46"/>
      <c r="K51" s="46"/>
      <c r="L51" s="46"/>
      <c r="M51" s="46"/>
      <c r="N51" s="48"/>
      <c r="T51" s="45"/>
      <c r="U51" s="46"/>
      <c r="V51" s="46"/>
      <c r="W51" s="46"/>
      <c r="X51" s="46"/>
      <c r="Y51" s="46"/>
      <c r="Z51" s="46"/>
      <c r="AA51" s="48"/>
    </row>
    <row r="52" spans="2:27" x14ac:dyDescent="0.3">
      <c r="B52" s="41"/>
      <c r="C52" s="59" t="s">
        <v>227</v>
      </c>
      <c r="D52" s="52"/>
      <c r="E52" s="53">
        <f>3.14159*E51</f>
        <v>96.275518949291396</v>
      </c>
      <c r="F52" s="76"/>
      <c r="G52" s="45"/>
      <c r="H52" s="46"/>
      <c r="I52" s="46"/>
      <c r="J52" s="46"/>
      <c r="K52" s="46"/>
      <c r="L52" s="46"/>
      <c r="M52" s="46"/>
      <c r="N52" s="48"/>
      <c r="T52" s="45"/>
      <c r="U52" s="46"/>
      <c r="V52" s="46"/>
      <c r="W52" s="46"/>
      <c r="X52" s="46"/>
      <c r="Y52" s="46"/>
      <c r="Z52" s="46"/>
      <c r="AA52" s="48"/>
    </row>
    <row r="53" spans="2:27" x14ac:dyDescent="0.3">
      <c r="B53" s="41"/>
      <c r="C53" s="59" t="s">
        <v>228</v>
      </c>
      <c r="D53" s="60"/>
      <c r="E53" s="55">
        <f>63360/E52</f>
        <v>658.1112279786505</v>
      </c>
      <c r="F53" s="76"/>
      <c r="G53" s="45"/>
      <c r="H53" s="46"/>
      <c r="I53" s="46"/>
      <c r="J53" s="46"/>
      <c r="K53" s="46"/>
      <c r="L53" s="46"/>
      <c r="M53" s="46"/>
      <c r="N53" s="48"/>
      <c r="T53" s="45"/>
      <c r="U53" s="46"/>
      <c r="V53" s="46"/>
      <c r="W53" s="46"/>
      <c r="X53" s="46"/>
      <c r="Y53" s="46"/>
      <c r="Z53" s="46"/>
      <c r="AA53" s="48"/>
    </row>
    <row r="54" spans="2:27" ht="17.25" thickBot="1" x14ac:dyDescent="0.35">
      <c r="B54" s="64"/>
      <c r="C54" s="65"/>
      <c r="D54" s="65"/>
      <c r="E54" s="65"/>
      <c r="F54" s="81"/>
      <c r="G54" s="67"/>
      <c r="H54" s="68"/>
      <c r="I54" s="68"/>
      <c r="J54" s="68"/>
      <c r="K54" s="68"/>
      <c r="L54" s="68"/>
      <c r="M54" s="68"/>
      <c r="N54" s="69"/>
      <c r="T54" s="67"/>
      <c r="U54" s="478" t="s">
        <v>247</v>
      </c>
      <c r="V54" s="478"/>
      <c r="W54" s="478"/>
      <c r="X54" s="478"/>
      <c r="Y54" s="478"/>
      <c r="Z54" s="478"/>
      <c r="AA54" s="69"/>
    </row>
  </sheetData>
  <sortState xmlns:xlrd2="http://schemas.microsoft.com/office/spreadsheetml/2017/richdata2" ref="P32:R33">
    <sortCondition ref="P32:P33"/>
  </sortState>
  <mergeCells count="22">
    <mergeCell ref="U41:Z41"/>
    <mergeCell ref="C42:E42"/>
    <mergeCell ref="H42:M42"/>
    <mergeCell ref="U42:Z42"/>
    <mergeCell ref="U54:Z54"/>
    <mergeCell ref="U16:AA16"/>
    <mergeCell ref="U28:Z28"/>
    <mergeCell ref="C29:E29"/>
    <mergeCell ref="H29:M29"/>
    <mergeCell ref="P29:R29"/>
    <mergeCell ref="U29:Z29"/>
    <mergeCell ref="C16:E16"/>
    <mergeCell ref="H16:M16"/>
    <mergeCell ref="P16:R16"/>
    <mergeCell ref="U15:Z15"/>
    <mergeCell ref="B1:AA1"/>
    <mergeCell ref="C3:E3"/>
    <mergeCell ref="H3:M3"/>
    <mergeCell ref="P3:R3"/>
    <mergeCell ref="U3:AA3"/>
    <mergeCell ref="B2:C2"/>
    <mergeCell ref="D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B071-708B-4DBF-85F7-71505E12AE0D}">
  <dimension ref="A1:BD242"/>
  <sheetViews>
    <sheetView workbookViewId="0">
      <pane xSplit="7" ySplit="4" topLeftCell="H5" activePane="bottomRight" state="frozen"/>
      <selection pane="topRight" activeCell="H1" sqref="H1"/>
      <selection pane="bottomLeft" activeCell="A5" sqref="A5"/>
      <selection pane="bottomRight" sqref="A1:A4"/>
    </sheetView>
  </sheetViews>
  <sheetFormatPr defaultRowHeight="16.5" x14ac:dyDescent="0.3"/>
  <cols>
    <col min="1" max="2" width="3.7109375" style="144" customWidth="1"/>
    <col min="3" max="3" width="27.28515625" style="144" bestFit="1" customWidth="1"/>
    <col min="4" max="4" width="7.28515625" style="144" bestFit="1" customWidth="1"/>
    <col min="5" max="5" width="10.42578125" style="144" bestFit="1" customWidth="1"/>
    <col min="6" max="7" width="3.7109375" style="144" customWidth="1"/>
    <col min="8" max="30" width="7.7109375" style="144" customWidth="1"/>
    <col min="31" max="31" width="3.7109375" style="144" customWidth="1"/>
    <col min="32" max="54" width="7.7109375" style="144" customWidth="1"/>
    <col min="55" max="55" width="3.7109375" style="144" customWidth="1"/>
    <col min="56" max="56" width="39.28515625" style="144" bestFit="1" customWidth="1"/>
    <col min="57" max="16384" width="9.140625" style="144"/>
  </cols>
  <sheetData>
    <row r="1" spans="1:56" s="142" customFormat="1" ht="32.25" thickBot="1" x14ac:dyDescent="0.55000000000000004">
      <c r="A1" s="510"/>
      <c r="B1" s="335"/>
      <c r="C1" s="335"/>
      <c r="D1" s="335"/>
      <c r="E1" s="335"/>
      <c r="F1" s="335"/>
      <c r="G1" s="335"/>
      <c r="H1" s="495" t="s">
        <v>319</v>
      </c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96"/>
      <c r="AA1" s="496"/>
      <c r="AB1" s="496"/>
      <c r="AC1" s="496"/>
      <c r="AD1" s="496"/>
      <c r="AE1" s="335"/>
      <c r="AF1" s="336"/>
      <c r="AG1" s="336"/>
      <c r="AH1" s="336"/>
      <c r="AI1" s="336"/>
      <c r="AJ1" s="336"/>
      <c r="AK1" s="336"/>
      <c r="AL1" s="336"/>
      <c r="AM1" s="336"/>
      <c r="AN1" s="336"/>
      <c r="AO1" s="336"/>
      <c r="AP1" s="336"/>
      <c r="AQ1" s="336"/>
      <c r="AR1" s="336"/>
      <c r="AS1" s="336"/>
      <c r="AT1" s="336"/>
      <c r="AU1" s="336"/>
      <c r="AV1" s="336"/>
      <c r="AW1" s="336"/>
      <c r="AX1" s="336"/>
      <c r="AY1" s="336"/>
      <c r="AZ1" s="336"/>
      <c r="BA1" s="336"/>
      <c r="BB1" s="337"/>
    </row>
    <row r="2" spans="1:56" ht="16.5" customHeight="1" x14ac:dyDescent="0.3">
      <c r="A2" s="511"/>
      <c r="B2" s="497" t="s">
        <v>2</v>
      </c>
      <c r="C2" s="498"/>
      <c r="D2" s="499">
        <v>44736</v>
      </c>
      <c r="E2" s="499"/>
      <c r="F2" s="499"/>
      <c r="G2" s="500"/>
      <c r="H2" s="338"/>
      <c r="I2" s="501" t="s">
        <v>250</v>
      </c>
      <c r="J2" s="501"/>
      <c r="K2" s="502" t="s">
        <v>251</v>
      </c>
      <c r="L2" s="502"/>
      <c r="M2" s="503" t="s">
        <v>252</v>
      </c>
      <c r="N2" s="503"/>
      <c r="O2" s="504" t="s">
        <v>253</v>
      </c>
      <c r="P2" s="504"/>
      <c r="Q2" s="505" t="s">
        <v>254</v>
      </c>
      <c r="R2" s="505"/>
      <c r="S2" s="506" t="s">
        <v>255</v>
      </c>
      <c r="T2" s="506"/>
      <c r="U2" s="517" t="s">
        <v>320</v>
      </c>
      <c r="V2" s="518"/>
      <c r="W2" s="519" t="s">
        <v>321</v>
      </c>
      <c r="X2" s="520"/>
      <c r="Y2" s="521" t="s">
        <v>322</v>
      </c>
      <c r="Z2" s="522"/>
      <c r="AA2" s="523" t="s">
        <v>323</v>
      </c>
      <c r="AB2" s="524"/>
      <c r="AC2" s="525" t="s">
        <v>256</v>
      </c>
      <c r="AD2" s="526"/>
      <c r="AF2" s="338"/>
      <c r="AG2" s="527" t="s">
        <v>250</v>
      </c>
      <c r="AH2" s="528"/>
      <c r="AI2" s="529" t="s">
        <v>251</v>
      </c>
      <c r="AJ2" s="530"/>
      <c r="AK2" s="531" t="s">
        <v>252</v>
      </c>
      <c r="AL2" s="532"/>
      <c r="AM2" s="533" t="s">
        <v>253</v>
      </c>
      <c r="AN2" s="534"/>
      <c r="AO2" s="513" t="s">
        <v>254</v>
      </c>
      <c r="AP2" s="514"/>
      <c r="AQ2" s="515" t="s">
        <v>255</v>
      </c>
      <c r="AR2" s="516"/>
      <c r="AS2" s="517" t="s">
        <v>320</v>
      </c>
      <c r="AT2" s="518"/>
      <c r="AU2" s="519" t="s">
        <v>321</v>
      </c>
      <c r="AV2" s="520"/>
      <c r="AW2" s="521" t="s">
        <v>322</v>
      </c>
      <c r="AX2" s="522"/>
      <c r="AY2" s="523" t="s">
        <v>323</v>
      </c>
      <c r="AZ2" s="524"/>
      <c r="BA2" s="557" t="s">
        <v>256</v>
      </c>
      <c r="BB2" s="558"/>
      <c r="BD2" s="145" t="s">
        <v>257</v>
      </c>
    </row>
    <row r="3" spans="1:56" ht="16.5" customHeight="1" x14ac:dyDescent="0.3">
      <c r="A3" s="511"/>
      <c r="B3" s="507" t="s">
        <v>324</v>
      </c>
      <c r="C3" s="508"/>
      <c r="D3" s="508"/>
      <c r="E3" s="508"/>
      <c r="F3" s="508"/>
      <c r="G3" s="509"/>
      <c r="H3" s="98" t="s">
        <v>258</v>
      </c>
      <c r="I3" s="146" t="s">
        <v>17</v>
      </c>
      <c r="J3" s="146" t="s">
        <v>259</v>
      </c>
      <c r="K3" s="99" t="s">
        <v>17</v>
      </c>
      <c r="L3" s="99" t="s">
        <v>259</v>
      </c>
      <c r="M3" s="101" t="s">
        <v>17</v>
      </c>
      <c r="N3" s="101" t="s">
        <v>259</v>
      </c>
      <c r="O3" s="147" t="s">
        <v>17</v>
      </c>
      <c r="P3" s="147" t="s">
        <v>259</v>
      </c>
      <c r="Q3" s="102" t="s">
        <v>17</v>
      </c>
      <c r="R3" s="102" t="s">
        <v>259</v>
      </c>
      <c r="S3" s="103" t="s">
        <v>17</v>
      </c>
      <c r="T3" s="103" t="s">
        <v>259</v>
      </c>
      <c r="U3" s="190" t="s">
        <v>17</v>
      </c>
      <c r="V3" s="190" t="s">
        <v>259</v>
      </c>
      <c r="W3" s="339" t="s">
        <v>17</v>
      </c>
      <c r="X3" s="339" t="s">
        <v>259</v>
      </c>
      <c r="Y3" s="340" t="s">
        <v>17</v>
      </c>
      <c r="Z3" s="340" t="s">
        <v>259</v>
      </c>
      <c r="AA3" s="341" t="s">
        <v>17</v>
      </c>
      <c r="AB3" s="341" t="s">
        <v>259</v>
      </c>
      <c r="AC3" s="100" t="s">
        <v>17</v>
      </c>
      <c r="AD3" s="148" t="s">
        <v>259</v>
      </c>
      <c r="AF3" s="98" t="s">
        <v>258</v>
      </c>
      <c r="AG3" s="146" t="s">
        <v>17</v>
      </c>
      <c r="AH3" s="146" t="s">
        <v>259</v>
      </c>
      <c r="AI3" s="99" t="s">
        <v>17</v>
      </c>
      <c r="AJ3" s="99" t="s">
        <v>259</v>
      </c>
      <c r="AK3" s="101" t="s">
        <v>17</v>
      </c>
      <c r="AL3" s="101" t="s">
        <v>259</v>
      </c>
      <c r="AM3" s="147" t="s">
        <v>17</v>
      </c>
      <c r="AN3" s="147" t="s">
        <v>259</v>
      </c>
      <c r="AO3" s="102" t="s">
        <v>17</v>
      </c>
      <c r="AP3" s="102" t="s">
        <v>259</v>
      </c>
      <c r="AQ3" s="103" t="s">
        <v>17</v>
      </c>
      <c r="AR3" s="103" t="s">
        <v>259</v>
      </c>
      <c r="AS3" s="190" t="s">
        <v>17</v>
      </c>
      <c r="AT3" s="190" t="s">
        <v>259</v>
      </c>
      <c r="AU3" s="339" t="s">
        <v>17</v>
      </c>
      <c r="AV3" s="339" t="s">
        <v>259</v>
      </c>
      <c r="AW3" s="340" t="s">
        <v>17</v>
      </c>
      <c r="AX3" s="340" t="s">
        <v>259</v>
      </c>
      <c r="AY3" s="341" t="s">
        <v>17</v>
      </c>
      <c r="AZ3" s="341" t="s">
        <v>259</v>
      </c>
      <c r="BA3" s="100" t="s">
        <v>17</v>
      </c>
      <c r="BB3" s="148" t="s">
        <v>259</v>
      </c>
      <c r="BD3" s="149" t="s">
        <v>260</v>
      </c>
    </row>
    <row r="4" spans="1:56" ht="17.25" customHeight="1" thickBot="1" x14ac:dyDescent="0.35">
      <c r="A4" s="512"/>
      <c r="B4" s="507" t="s">
        <v>269</v>
      </c>
      <c r="C4" s="508"/>
      <c r="D4" s="508"/>
      <c r="E4" s="508"/>
      <c r="F4" s="508"/>
      <c r="G4" s="509"/>
      <c r="H4" s="98" t="s">
        <v>217</v>
      </c>
      <c r="I4" s="570" t="s">
        <v>216</v>
      </c>
      <c r="J4" s="570"/>
      <c r="K4" s="571" t="s">
        <v>216</v>
      </c>
      <c r="L4" s="571"/>
      <c r="M4" s="572" t="s">
        <v>216</v>
      </c>
      <c r="N4" s="572"/>
      <c r="O4" s="573" t="s">
        <v>216</v>
      </c>
      <c r="P4" s="573"/>
      <c r="Q4" s="535" t="s">
        <v>216</v>
      </c>
      <c r="R4" s="535"/>
      <c r="S4" s="536" t="s">
        <v>216</v>
      </c>
      <c r="T4" s="536"/>
      <c r="U4" s="537" t="s">
        <v>216</v>
      </c>
      <c r="V4" s="538"/>
      <c r="W4" s="539" t="s">
        <v>216</v>
      </c>
      <c r="X4" s="540"/>
      <c r="Y4" s="541" t="s">
        <v>216</v>
      </c>
      <c r="Z4" s="542"/>
      <c r="AA4" s="555" t="s">
        <v>216</v>
      </c>
      <c r="AB4" s="556"/>
      <c r="AC4" s="543" t="s">
        <v>216</v>
      </c>
      <c r="AD4" s="544"/>
      <c r="AF4" s="98" t="s">
        <v>217</v>
      </c>
      <c r="AG4" s="545" t="s">
        <v>216</v>
      </c>
      <c r="AH4" s="546"/>
      <c r="AI4" s="547" t="s">
        <v>216</v>
      </c>
      <c r="AJ4" s="548"/>
      <c r="AK4" s="549" t="s">
        <v>216</v>
      </c>
      <c r="AL4" s="550"/>
      <c r="AM4" s="551" t="s">
        <v>216</v>
      </c>
      <c r="AN4" s="552"/>
      <c r="AO4" s="561" t="s">
        <v>216</v>
      </c>
      <c r="AP4" s="562"/>
      <c r="AQ4" s="553" t="s">
        <v>216</v>
      </c>
      <c r="AR4" s="554"/>
      <c r="AS4" s="537" t="s">
        <v>216</v>
      </c>
      <c r="AT4" s="538"/>
      <c r="AU4" s="539" t="s">
        <v>216</v>
      </c>
      <c r="AV4" s="540"/>
      <c r="AW4" s="541" t="s">
        <v>216</v>
      </c>
      <c r="AX4" s="542"/>
      <c r="AY4" s="555" t="s">
        <v>216</v>
      </c>
      <c r="AZ4" s="556"/>
      <c r="BA4" s="559" t="s">
        <v>216</v>
      </c>
      <c r="BB4" s="560"/>
      <c r="BD4" s="151" t="s">
        <v>261</v>
      </c>
    </row>
    <row r="5" spans="1:56" x14ac:dyDescent="0.3">
      <c r="H5" s="105">
        <v>1</v>
      </c>
      <c r="I5" s="342"/>
      <c r="J5" s="343"/>
      <c r="K5" s="343"/>
      <c r="L5" s="343"/>
      <c r="M5" s="564" t="s">
        <v>325</v>
      </c>
      <c r="N5" s="564"/>
      <c r="O5" s="563">
        <f t="shared" ref="O5" si="0">O54</f>
        <v>3403.6369484045176</v>
      </c>
      <c r="P5" s="564"/>
      <c r="Q5" s="563">
        <f t="shared" ref="Q5" si="1">Q54</f>
        <v>2924.7419588862117</v>
      </c>
      <c r="R5" s="564"/>
      <c r="S5" s="563">
        <f t="shared" ref="S5:AA5" si="2">S54</f>
        <v>2443.5381144566072</v>
      </c>
      <c r="T5" s="564"/>
      <c r="U5" s="563">
        <f t="shared" si="2"/>
        <v>1924.0457594146512</v>
      </c>
      <c r="V5" s="564"/>
      <c r="W5" s="563">
        <f t="shared" si="2"/>
        <v>1642.3654602363463</v>
      </c>
      <c r="X5" s="564"/>
      <c r="Y5" s="563">
        <f t="shared" si="2"/>
        <v>1326.0523373885776</v>
      </c>
      <c r="Z5" s="564"/>
      <c r="AA5" s="563">
        <f t="shared" si="2"/>
        <v>1223.1158892598937</v>
      </c>
      <c r="AB5" s="564"/>
      <c r="AC5" s="109"/>
      <c r="AD5" s="110"/>
      <c r="AF5" s="105">
        <v>1</v>
      </c>
      <c r="AG5" s="344">
        <f t="shared" ref="AG5:AG19" si="3">(AF5*$E$47*336)/$E$22</f>
        <v>484.26215364510921</v>
      </c>
      <c r="AH5" s="345">
        <f t="shared" ref="AH5:AH19" si="4">AG5/$D$47</f>
        <v>103.12885270462533</v>
      </c>
      <c r="AI5" s="106"/>
      <c r="AJ5" s="107"/>
      <c r="AK5" s="106"/>
      <c r="AL5" s="107"/>
      <c r="AM5" s="106"/>
      <c r="AN5" s="107"/>
      <c r="AO5" s="106"/>
      <c r="AP5" s="107"/>
      <c r="AQ5" s="106"/>
      <c r="AR5" s="108"/>
      <c r="AS5" s="106"/>
      <c r="AT5" s="108"/>
      <c r="AU5" s="106"/>
      <c r="AV5" s="108"/>
      <c r="AW5" s="106"/>
      <c r="AX5" s="108"/>
      <c r="AY5" s="106"/>
      <c r="AZ5" s="108"/>
      <c r="BA5" s="109"/>
      <c r="BB5" s="110"/>
    </row>
    <row r="6" spans="1:56" x14ac:dyDescent="0.3">
      <c r="B6" s="565" t="s">
        <v>270</v>
      </c>
      <c r="C6" s="566"/>
      <c r="D6" s="566"/>
      <c r="E6" s="566"/>
      <c r="F6" s="567"/>
      <c r="H6" s="111">
        <v>2</v>
      </c>
      <c r="I6" s="346"/>
      <c r="J6" s="347"/>
      <c r="K6" s="348"/>
      <c r="L6" s="348"/>
      <c r="M6" s="568" t="s">
        <v>326</v>
      </c>
      <c r="N6" s="568"/>
      <c r="O6" s="569">
        <f t="shared" ref="O6" si="5">O59</f>
        <v>3744.0006432449695</v>
      </c>
      <c r="P6" s="568"/>
      <c r="Q6" s="569">
        <f t="shared" ref="Q6" si="6">Q59</f>
        <v>3217.2161547748324</v>
      </c>
      <c r="R6" s="568"/>
      <c r="S6" s="569">
        <f t="shared" ref="S6:AA6" si="7">S59</f>
        <v>2687.8919259022682</v>
      </c>
      <c r="T6" s="568"/>
      <c r="U6" s="569">
        <f t="shared" si="7"/>
        <v>2116.4503353561163</v>
      </c>
      <c r="V6" s="568"/>
      <c r="W6" s="569">
        <f t="shared" si="7"/>
        <v>1806.6020062599812</v>
      </c>
      <c r="X6" s="568"/>
      <c r="Y6" s="569">
        <f t="shared" si="7"/>
        <v>1458.6575711274354</v>
      </c>
      <c r="Z6" s="568"/>
      <c r="AA6" s="569">
        <f t="shared" si="7"/>
        <v>1345.4274781858833</v>
      </c>
      <c r="AB6" s="568"/>
      <c r="AC6" s="117"/>
      <c r="AD6" s="118"/>
      <c r="AF6" s="111">
        <v>2</v>
      </c>
      <c r="AG6" s="239">
        <f t="shared" si="3"/>
        <v>968.52430729021842</v>
      </c>
      <c r="AH6" s="240">
        <f t="shared" si="4"/>
        <v>206.25770540925066</v>
      </c>
      <c r="AI6" s="157">
        <f t="shared" ref="AI6:AI27" si="8">(AF6*$E$48*336)/$E$22</f>
        <v>615.69987641715409</v>
      </c>
      <c r="AJ6" s="158">
        <f t="shared" ref="AJ6:AJ27" si="9">AI6/$D$48</f>
        <v>206.25770540925063</v>
      </c>
      <c r="AK6" s="112"/>
      <c r="AL6" s="421"/>
      <c r="AM6" s="112"/>
      <c r="AN6" s="421"/>
      <c r="AO6" s="112"/>
      <c r="AP6" s="421"/>
      <c r="AQ6" s="112"/>
      <c r="AR6" s="113"/>
      <c r="AS6" s="112"/>
      <c r="AT6" s="113"/>
      <c r="AU6" s="112"/>
      <c r="AV6" s="113"/>
      <c r="AW6" s="112"/>
      <c r="AX6" s="113"/>
      <c r="AY6" s="112"/>
      <c r="AZ6" s="113"/>
      <c r="BA6" s="154">
        <f t="shared" ref="BA6:BA18" si="10">(AF6*$E$57*336)/$E$22</f>
        <v>1003.6706202919544</v>
      </c>
      <c r="BB6" s="155">
        <f t="shared" ref="BB6:BB18" si="11">BA6/$D$57</f>
        <v>206.2577054092506</v>
      </c>
    </row>
    <row r="7" spans="1:56" x14ac:dyDescent="0.3">
      <c r="B7" s="349"/>
      <c r="C7" s="350"/>
      <c r="D7" s="351"/>
      <c r="E7" s="351"/>
      <c r="F7" s="352"/>
      <c r="H7" s="116">
        <v>3</v>
      </c>
      <c r="I7" s="161">
        <f>(H7*$E$30*336)/$E$22</f>
        <v>542.08450034900272</v>
      </c>
      <c r="J7" s="162">
        <f t="shared" ref="J7:J42" si="12">I7/$D$30</f>
        <v>115.44274556487908</v>
      </c>
      <c r="K7" s="348"/>
      <c r="L7" s="348"/>
      <c r="M7" s="569" t="s">
        <v>327</v>
      </c>
      <c r="N7" s="569"/>
      <c r="O7" s="569">
        <f>O64</f>
        <v>4084.3643380854219</v>
      </c>
      <c r="P7" s="569"/>
      <c r="Q7" s="569">
        <f>Q64</f>
        <v>3509.690350663454</v>
      </c>
      <c r="R7" s="569"/>
      <c r="S7" s="569">
        <f>S64</f>
        <v>2932.2457373479288</v>
      </c>
      <c r="T7" s="569"/>
      <c r="U7" s="569">
        <f t="shared" ref="U7" si="13">U64</f>
        <v>2308.854911297582</v>
      </c>
      <c r="V7" s="569"/>
      <c r="W7" s="569">
        <f t="shared" ref="W7" si="14">W64</f>
        <v>1970.8385522836156</v>
      </c>
      <c r="X7" s="569"/>
      <c r="Y7" s="569">
        <f t="shared" ref="Y7" si="15">Y64</f>
        <v>1591.2628048662932</v>
      </c>
      <c r="Z7" s="569"/>
      <c r="AA7" s="569">
        <f t="shared" ref="AA7" si="16">AA64</f>
        <v>1467.7390671118728</v>
      </c>
      <c r="AB7" s="569"/>
      <c r="AC7" s="353">
        <f t="shared" ref="AC7:AC38" si="17">(H7*$E$40*336)/$E$22</f>
        <v>561.75594419325807</v>
      </c>
      <c r="AD7" s="167">
        <f t="shared" ref="AD7:AD38" si="18">AC7/$D$40</f>
        <v>115.44274556487908</v>
      </c>
      <c r="AF7" s="116">
        <v>3</v>
      </c>
      <c r="AG7" s="239">
        <f t="shared" si="3"/>
        <v>1452.7864609353276</v>
      </c>
      <c r="AH7" s="240">
        <f t="shared" si="4"/>
        <v>309.38655811387599</v>
      </c>
      <c r="AI7" s="157">
        <f t="shared" si="8"/>
        <v>923.54981462573107</v>
      </c>
      <c r="AJ7" s="158">
        <f t="shared" si="9"/>
        <v>309.38655811387594</v>
      </c>
      <c r="AK7" s="163">
        <f t="shared" ref="AK7:AK36" si="19">(AF7*$E$49*336)/$E$22</f>
        <v>664.00543102400059</v>
      </c>
      <c r="AL7" s="164">
        <f t="shared" ref="AL7:AL36" si="20">AK7/$D$49</f>
        <v>309.38655811387599</v>
      </c>
      <c r="AM7" s="168">
        <f t="shared" ref="AM7:AM8" si="21">(AF7*$E$50*336)/$E$22</f>
        <v>547.30482130344637</v>
      </c>
      <c r="AN7" s="169">
        <f t="shared" ref="AN7:AN8" si="22">AM7/$D$50</f>
        <v>309.38655811387588</v>
      </c>
      <c r="AO7" s="112"/>
      <c r="AP7" s="421"/>
      <c r="AQ7" s="112"/>
      <c r="AR7" s="113"/>
      <c r="AS7" s="112"/>
      <c r="AT7" s="113"/>
      <c r="AU7" s="112"/>
      <c r="AV7" s="113"/>
      <c r="AW7" s="112"/>
      <c r="AX7" s="113"/>
      <c r="AY7" s="112"/>
      <c r="AZ7" s="113"/>
      <c r="BA7" s="154">
        <f t="shared" si="10"/>
        <v>1505.5059304379315</v>
      </c>
      <c r="BB7" s="155">
        <f t="shared" si="11"/>
        <v>309.38655811387588</v>
      </c>
    </row>
    <row r="8" spans="1:56" x14ac:dyDescent="0.3">
      <c r="B8" s="354"/>
      <c r="C8" s="159">
        <v>265</v>
      </c>
      <c r="D8" s="160">
        <v>0.65</v>
      </c>
      <c r="E8" s="159">
        <v>20</v>
      </c>
      <c r="F8" s="355"/>
      <c r="H8" s="116">
        <v>4</v>
      </c>
      <c r="I8" s="161">
        <f>(H8*$E$30*336)/$E$22</f>
        <v>722.77933379867034</v>
      </c>
      <c r="J8" s="162">
        <f t="shared" si="12"/>
        <v>153.9236607531721</v>
      </c>
      <c r="K8" s="347"/>
      <c r="L8" s="347"/>
      <c r="M8" s="569" t="s">
        <v>328</v>
      </c>
      <c r="N8" s="569"/>
      <c r="O8" s="569">
        <f>O69</f>
        <v>4424.7280329258729</v>
      </c>
      <c r="P8" s="569"/>
      <c r="Q8" s="569">
        <f>Q69</f>
        <v>3802.1645465520746</v>
      </c>
      <c r="R8" s="569"/>
      <c r="S8" s="569">
        <f>S69</f>
        <v>3176.5995487935897</v>
      </c>
      <c r="T8" s="569"/>
      <c r="U8" s="569">
        <f t="shared" ref="U8" si="23">U69</f>
        <v>2501.2594872390464</v>
      </c>
      <c r="V8" s="569"/>
      <c r="W8" s="569">
        <f t="shared" ref="W8" si="24">W69</f>
        <v>2135.0750983072508</v>
      </c>
      <c r="X8" s="569"/>
      <c r="Y8" s="569">
        <f t="shared" ref="Y8" si="25">Y69</f>
        <v>1723.868038605151</v>
      </c>
      <c r="Z8" s="569"/>
      <c r="AA8" s="569">
        <f t="shared" ref="AA8" si="26">AA69</f>
        <v>1590.0506560378617</v>
      </c>
      <c r="AB8" s="569"/>
      <c r="AC8" s="353">
        <f t="shared" si="17"/>
        <v>749.0079255910108</v>
      </c>
      <c r="AD8" s="167">
        <f t="shared" si="18"/>
        <v>153.9236607531721</v>
      </c>
      <c r="AF8" s="116">
        <v>4</v>
      </c>
      <c r="AG8" s="239">
        <f t="shared" si="3"/>
        <v>1937.0486145804368</v>
      </c>
      <c r="AH8" s="240">
        <f t="shared" si="4"/>
        <v>412.51541081850132</v>
      </c>
      <c r="AI8" s="157">
        <f t="shared" si="8"/>
        <v>1231.3997528343082</v>
      </c>
      <c r="AJ8" s="158">
        <f t="shared" si="9"/>
        <v>412.51541081850127</v>
      </c>
      <c r="AK8" s="163">
        <f t="shared" si="19"/>
        <v>885.34057469866741</v>
      </c>
      <c r="AL8" s="164">
        <f t="shared" si="20"/>
        <v>412.51541081850127</v>
      </c>
      <c r="AM8" s="168">
        <f t="shared" si="21"/>
        <v>729.73976173792857</v>
      </c>
      <c r="AN8" s="169">
        <f t="shared" si="22"/>
        <v>412.51541081850121</v>
      </c>
      <c r="AO8" s="171">
        <f t="shared" ref="AO8:AO10" si="27">(AF8*$E$51*336)/$E$22</f>
        <v>627.06467598520373</v>
      </c>
      <c r="AP8" s="172">
        <f t="shared" ref="AP8:AP10" si="28">AO8/$D$51</f>
        <v>412.51541081850127</v>
      </c>
      <c r="AQ8" s="112"/>
      <c r="AR8" s="113"/>
      <c r="AS8" s="112"/>
      <c r="AT8" s="113"/>
      <c r="AU8" s="112"/>
      <c r="AV8" s="113"/>
      <c r="AW8" s="112"/>
      <c r="AX8" s="113"/>
      <c r="AY8" s="112"/>
      <c r="AZ8" s="113"/>
      <c r="BA8" s="154">
        <f t="shared" si="10"/>
        <v>2007.3412405839088</v>
      </c>
      <c r="BB8" s="155">
        <f t="shared" si="11"/>
        <v>412.51541081850121</v>
      </c>
    </row>
    <row r="9" spans="1:56" x14ac:dyDescent="0.3">
      <c r="B9" s="354"/>
      <c r="C9" s="356"/>
      <c r="D9" s="156"/>
      <c r="E9" s="156"/>
      <c r="F9" s="355"/>
      <c r="H9" s="111">
        <v>5</v>
      </c>
      <c r="I9" s="161">
        <f t="shared" ref="I9:I42" si="29">(H9*$E$30*336)/$E$22</f>
        <v>903.47416724833795</v>
      </c>
      <c r="J9" s="162">
        <f t="shared" si="12"/>
        <v>192.40457594146514</v>
      </c>
      <c r="K9" s="157">
        <f>(H9*$E$31*336)/$E$22</f>
        <v>574.34689964286758</v>
      </c>
      <c r="L9" s="158">
        <f t="shared" ref="L9:L64" si="30">K9/$D$31</f>
        <v>192.40457594146514</v>
      </c>
      <c r="M9" s="568" t="s">
        <v>316</v>
      </c>
      <c r="N9" s="568"/>
      <c r="O9" s="569">
        <f>O74</f>
        <v>4765.0917277663248</v>
      </c>
      <c r="P9" s="569"/>
      <c r="Q9" s="569">
        <f>Q74</f>
        <v>4094.6387424406962</v>
      </c>
      <c r="R9" s="569"/>
      <c r="S9" s="569">
        <f>S74</f>
        <v>3420.9533602392503</v>
      </c>
      <c r="T9" s="569"/>
      <c r="U9" s="569">
        <f t="shared" ref="U9" si="31">U74</f>
        <v>2693.6640631805117</v>
      </c>
      <c r="V9" s="569"/>
      <c r="W9" s="569">
        <f t="shared" ref="W9" si="32">W74</f>
        <v>2299.311644330885</v>
      </c>
      <c r="X9" s="569"/>
      <c r="Y9" s="569">
        <f t="shared" ref="Y9" si="33">Y74</f>
        <v>1856.4732723440086</v>
      </c>
      <c r="Z9" s="569"/>
      <c r="AA9" s="569">
        <f t="shared" ref="AA9" si="34">AA74</f>
        <v>1712.3622449638513</v>
      </c>
      <c r="AB9" s="569"/>
      <c r="AC9" s="353">
        <f t="shared" si="17"/>
        <v>936.25990698876353</v>
      </c>
      <c r="AD9" s="167">
        <f t="shared" si="18"/>
        <v>192.40457594146514</v>
      </c>
      <c r="AF9" s="111">
        <v>5</v>
      </c>
      <c r="AG9" s="239">
        <f t="shared" si="3"/>
        <v>2421.3107682255459</v>
      </c>
      <c r="AH9" s="240">
        <f t="shared" si="4"/>
        <v>515.6442635231266</v>
      </c>
      <c r="AI9" s="157">
        <f t="shared" si="8"/>
        <v>1539.2496910428852</v>
      </c>
      <c r="AJ9" s="158">
        <f t="shared" si="9"/>
        <v>515.6442635231266</v>
      </c>
      <c r="AK9" s="163">
        <f t="shared" si="19"/>
        <v>1106.6757183733341</v>
      </c>
      <c r="AL9" s="164">
        <f t="shared" si="20"/>
        <v>515.64426352312648</v>
      </c>
      <c r="AM9" s="168">
        <f t="shared" ref="AM9:AM40" si="35">(AF9*$E$50*336)/$E$22</f>
        <v>912.17470217241089</v>
      </c>
      <c r="AN9" s="169">
        <f t="shared" ref="AN9:AN40" si="36">AM9/$D$50</f>
        <v>515.6442635231266</v>
      </c>
      <c r="AO9" s="171">
        <f t="shared" si="27"/>
        <v>783.83084498150481</v>
      </c>
      <c r="AP9" s="172">
        <f t="shared" si="28"/>
        <v>515.6442635231266</v>
      </c>
      <c r="AQ9" s="119">
        <f t="shared" ref="AQ9:AQ12" si="37">(AF9*$E$52*336)/$E$22</f>
        <v>654.86821467437096</v>
      </c>
      <c r="AR9" s="120">
        <f t="shared" ref="AR9:AR12" si="38">AQ9/$D$52</f>
        <v>515.64426352312671</v>
      </c>
      <c r="AS9" s="112"/>
      <c r="AT9" s="113"/>
      <c r="AU9" s="112"/>
      <c r="AV9" s="113"/>
      <c r="AW9" s="112"/>
      <c r="AX9" s="113"/>
      <c r="AY9" s="112"/>
      <c r="AZ9" s="113"/>
      <c r="BA9" s="154">
        <f t="shared" si="10"/>
        <v>2509.176550729886</v>
      </c>
      <c r="BB9" s="155">
        <f t="shared" si="11"/>
        <v>515.64426352312648</v>
      </c>
    </row>
    <row r="10" spans="1:56" x14ac:dyDescent="0.3">
      <c r="B10" s="354"/>
      <c r="C10" s="156" t="s">
        <v>329</v>
      </c>
      <c r="D10" s="156"/>
      <c r="E10" s="357">
        <f>C8/25.4</f>
        <v>10.433070866141733</v>
      </c>
      <c r="F10" s="355"/>
      <c r="H10" s="111">
        <v>6</v>
      </c>
      <c r="I10" s="161">
        <f t="shared" si="29"/>
        <v>1084.1690006980054</v>
      </c>
      <c r="J10" s="162">
        <f t="shared" si="12"/>
        <v>230.88549112975815</v>
      </c>
      <c r="K10" s="157">
        <f>(H10*$E$31*336)/$E$22</f>
        <v>689.21627957144096</v>
      </c>
      <c r="L10" s="158">
        <f t="shared" si="30"/>
        <v>230.88549112975812</v>
      </c>
      <c r="M10" s="358"/>
      <c r="N10" s="421"/>
      <c r="O10" s="359"/>
      <c r="P10" s="360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353">
        <f t="shared" si="17"/>
        <v>1123.5118883865161</v>
      </c>
      <c r="AD10" s="167">
        <f t="shared" si="18"/>
        <v>230.88549112975815</v>
      </c>
      <c r="AF10" s="111">
        <v>6</v>
      </c>
      <c r="AG10" s="239">
        <f t="shared" si="3"/>
        <v>2905.5729218706551</v>
      </c>
      <c r="AH10" s="240">
        <f t="shared" si="4"/>
        <v>618.77311622775198</v>
      </c>
      <c r="AI10" s="157">
        <f t="shared" si="8"/>
        <v>1847.0996292514621</v>
      </c>
      <c r="AJ10" s="158">
        <f t="shared" si="9"/>
        <v>618.77311622775187</v>
      </c>
      <c r="AK10" s="163">
        <f t="shared" si="19"/>
        <v>1328.0108620480012</v>
      </c>
      <c r="AL10" s="164">
        <f t="shared" si="20"/>
        <v>618.77311622775198</v>
      </c>
      <c r="AM10" s="168">
        <f t="shared" si="35"/>
        <v>1094.6096426068927</v>
      </c>
      <c r="AN10" s="169">
        <f t="shared" si="36"/>
        <v>618.77311622775176</v>
      </c>
      <c r="AO10" s="171">
        <f t="shared" si="27"/>
        <v>940.59701397780566</v>
      </c>
      <c r="AP10" s="172">
        <f t="shared" si="28"/>
        <v>618.77311622775187</v>
      </c>
      <c r="AQ10" s="119">
        <f t="shared" si="37"/>
        <v>785.84185760924504</v>
      </c>
      <c r="AR10" s="120">
        <f t="shared" si="38"/>
        <v>618.77311622775198</v>
      </c>
      <c r="AS10" s="173">
        <f t="shared" ref="AS10:AS12" si="39">(AF10*$E$53*336)/$E$22</f>
        <v>618.77311622775187</v>
      </c>
      <c r="AT10" s="361">
        <f t="shared" ref="AT10:AT12" si="40">AS10/$D$53</f>
        <v>618.77311622775187</v>
      </c>
      <c r="AU10" s="112"/>
      <c r="AV10" s="113"/>
      <c r="AW10" s="112"/>
      <c r="AX10" s="113"/>
      <c r="AY10" s="112"/>
      <c r="AZ10" s="113"/>
      <c r="BA10" s="154">
        <f t="shared" si="10"/>
        <v>3011.011860875863</v>
      </c>
      <c r="BB10" s="155">
        <f t="shared" si="11"/>
        <v>618.77311622775176</v>
      </c>
    </row>
    <row r="11" spans="1:56" x14ac:dyDescent="0.3">
      <c r="B11" s="354"/>
      <c r="C11" s="156" t="s">
        <v>330</v>
      </c>
      <c r="D11" s="156"/>
      <c r="E11" s="357">
        <f>E10*D8</f>
        <v>6.7814960629921268</v>
      </c>
      <c r="F11" s="355"/>
      <c r="H11" s="111">
        <v>7</v>
      </c>
      <c r="I11" s="161">
        <f t="shared" si="29"/>
        <v>1264.8638341476733</v>
      </c>
      <c r="J11" s="162">
        <f t="shared" si="12"/>
        <v>269.36640631805125</v>
      </c>
      <c r="K11" s="157">
        <f t="shared" ref="K11:K64" si="41">(H11*$E$31*336)/$E$22</f>
        <v>804.08565950001457</v>
      </c>
      <c r="L11" s="158">
        <f t="shared" si="30"/>
        <v>269.36640631805119</v>
      </c>
      <c r="M11" s="163">
        <f>(H11*$E$32*336)/$E$22</f>
        <v>578.11418123980138</v>
      </c>
      <c r="N11" s="164">
        <f t="shared" ref="N11:N74" si="42">M11/$D$32</f>
        <v>269.36640631805119</v>
      </c>
      <c r="O11" s="346"/>
      <c r="P11" s="362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353">
        <f t="shared" si="17"/>
        <v>1310.7638697842688</v>
      </c>
      <c r="AD11" s="167">
        <f t="shared" si="18"/>
        <v>269.36640631805113</v>
      </c>
      <c r="AF11" s="111">
        <v>7</v>
      </c>
      <c r="AG11" s="239">
        <f t="shared" si="3"/>
        <v>3389.8350755157644</v>
      </c>
      <c r="AH11" s="240">
        <f t="shared" si="4"/>
        <v>721.90196893237726</v>
      </c>
      <c r="AI11" s="157">
        <f t="shared" si="8"/>
        <v>2154.9495674600389</v>
      </c>
      <c r="AJ11" s="158">
        <f t="shared" si="9"/>
        <v>721.90196893237703</v>
      </c>
      <c r="AK11" s="163">
        <f t="shared" si="19"/>
        <v>1549.3460057226678</v>
      </c>
      <c r="AL11" s="164">
        <f t="shared" si="20"/>
        <v>721.90196893237714</v>
      </c>
      <c r="AM11" s="168">
        <f t="shared" si="35"/>
        <v>1277.0445830413751</v>
      </c>
      <c r="AN11" s="169">
        <f t="shared" si="36"/>
        <v>721.90196893237714</v>
      </c>
      <c r="AO11" s="171">
        <f t="shared" ref="AO11:AO46" si="43">(AF11*$E$51*336)/$E$22</f>
        <v>1097.3631829741066</v>
      </c>
      <c r="AP11" s="172">
        <f t="shared" ref="AP11:AP46" si="44">AO11/$D$51</f>
        <v>721.90196893237726</v>
      </c>
      <c r="AQ11" s="119">
        <f t="shared" si="37"/>
        <v>916.81550054411923</v>
      </c>
      <c r="AR11" s="120">
        <f t="shared" si="38"/>
        <v>721.90196893237737</v>
      </c>
      <c r="AS11" s="173">
        <f t="shared" si="39"/>
        <v>721.90196893237714</v>
      </c>
      <c r="AT11" s="361">
        <f t="shared" si="40"/>
        <v>721.90196893237714</v>
      </c>
      <c r="AU11" s="363">
        <f>(AF11*$E$54*336)/$E$22</f>
        <v>616.21552068067729</v>
      </c>
      <c r="AV11" s="364">
        <f>AU11/$D$54</f>
        <v>721.90196893237726</v>
      </c>
      <c r="AW11" s="112"/>
      <c r="AX11" s="113"/>
      <c r="AY11" s="112"/>
      <c r="AZ11" s="113"/>
      <c r="BA11" s="154">
        <f t="shared" si="10"/>
        <v>3512.8471710218405</v>
      </c>
      <c r="BB11" s="155">
        <f t="shared" si="11"/>
        <v>721.90196893237714</v>
      </c>
    </row>
    <row r="12" spans="1:56" x14ac:dyDescent="0.3">
      <c r="B12" s="354"/>
      <c r="C12" s="156" t="s">
        <v>331</v>
      </c>
      <c r="D12" s="156"/>
      <c r="E12" s="357">
        <f>(2*E11)+E8</f>
        <v>33.562992125984252</v>
      </c>
      <c r="F12" s="355"/>
      <c r="H12" s="111">
        <v>8</v>
      </c>
      <c r="I12" s="161">
        <f t="shared" si="29"/>
        <v>1445.5586675973407</v>
      </c>
      <c r="J12" s="162">
        <f t="shared" si="12"/>
        <v>307.8473215063442</v>
      </c>
      <c r="K12" s="157">
        <f t="shared" si="41"/>
        <v>918.95503942858818</v>
      </c>
      <c r="L12" s="158">
        <f t="shared" si="30"/>
        <v>307.8473215063442</v>
      </c>
      <c r="M12" s="163">
        <f>(H12*$E$32*336)/$E$22</f>
        <v>660.70192141691598</v>
      </c>
      <c r="N12" s="164">
        <f t="shared" si="42"/>
        <v>307.84732150634426</v>
      </c>
      <c r="O12" s="168">
        <f>(H12*$E$33*336)/$E$22</f>
        <v>544.5819117447229</v>
      </c>
      <c r="P12" s="365">
        <f t="shared" ref="P12:P75" si="45">O12/$D$33</f>
        <v>307.8473215063442</v>
      </c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353">
        <f t="shared" si="17"/>
        <v>1498.0158511820216</v>
      </c>
      <c r="AD12" s="167">
        <f t="shared" si="18"/>
        <v>307.8473215063442</v>
      </c>
      <c r="AF12" s="111">
        <v>8</v>
      </c>
      <c r="AG12" s="239">
        <f t="shared" si="3"/>
        <v>3874.0972291608737</v>
      </c>
      <c r="AH12" s="240">
        <f t="shared" si="4"/>
        <v>825.03082163700265</v>
      </c>
      <c r="AI12" s="157">
        <f t="shared" si="8"/>
        <v>2462.7995056686163</v>
      </c>
      <c r="AJ12" s="158">
        <f t="shared" si="9"/>
        <v>825.03082163700253</v>
      </c>
      <c r="AK12" s="163">
        <f t="shared" si="19"/>
        <v>1770.6811493973348</v>
      </c>
      <c r="AL12" s="164">
        <f t="shared" si="20"/>
        <v>825.03082163700253</v>
      </c>
      <c r="AM12" s="168">
        <f t="shared" si="35"/>
        <v>1459.4795234758571</v>
      </c>
      <c r="AN12" s="169">
        <f t="shared" si="36"/>
        <v>825.03082163700242</v>
      </c>
      <c r="AO12" s="171">
        <f t="shared" si="43"/>
        <v>1254.1293519704075</v>
      </c>
      <c r="AP12" s="172">
        <f t="shared" si="44"/>
        <v>825.03082163700253</v>
      </c>
      <c r="AQ12" s="119">
        <f t="shared" si="37"/>
        <v>1047.7891434789933</v>
      </c>
      <c r="AR12" s="120">
        <f t="shared" si="38"/>
        <v>825.03082163700265</v>
      </c>
      <c r="AS12" s="173">
        <f t="shared" si="39"/>
        <v>825.03082163700253</v>
      </c>
      <c r="AT12" s="361">
        <f t="shared" si="40"/>
        <v>825.03082163700253</v>
      </c>
      <c r="AU12" s="363">
        <f>(AF12*$E$54*336)/$E$22</f>
        <v>704.24630934934532</v>
      </c>
      <c r="AV12" s="364">
        <f>AU12/$D$54</f>
        <v>825.03082163700242</v>
      </c>
      <c r="AW12" s="112"/>
      <c r="AX12" s="113"/>
      <c r="AY12" s="112"/>
      <c r="AZ12" s="113"/>
      <c r="BA12" s="154">
        <f t="shared" si="10"/>
        <v>4014.6824811678175</v>
      </c>
      <c r="BB12" s="155">
        <f t="shared" si="11"/>
        <v>825.03082163700242</v>
      </c>
    </row>
    <row r="13" spans="1:56" x14ac:dyDescent="0.3">
      <c r="B13" s="354"/>
      <c r="C13" s="156" t="s">
        <v>332</v>
      </c>
      <c r="D13" s="156"/>
      <c r="E13" s="357">
        <f>3.14159*E12</f>
        <v>105.44116043307086</v>
      </c>
      <c r="F13" s="355"/>
      <c r="H13" s="111">
        <v>9</v>
      </c>
      <c r="I13" s="161">
        <f t="shared" si="29"/>
        <v>1626.2535010470081</v>
      </c>
      <c r="J13" s="162">
        <f t="shared" si="12"/>
        <v>346.32823669463721</v>
      </c>
      <c r="K13" s="157">
        <f t="shared" si="41"/>
        <v>1033.8244193571616</v>
      </c>
      <c r="L13" s="158">
        <f t="shared" si="30"/>
        <v>346.32823669463721</v>
      </c>
      <c r="M13" s="163">
        <f>(H13*$E$32*336)/$E$22</f>
        <v>743.28966159403035</v>
      </c>
      <c r="N13" s="164">
        <f t="shared" si="42"/>
        <v>346.32823669463721</v>
      </c>
      <c r="O13" s="168">
        <f>(H13*$E$33*336)/$E$22</f>
        <v>612.65465071281324</v>
      </c>
      <c r="P13" s="365">
        <f t="shared" si="45"/>
        <v>346.32823669463721</v>
      </c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353">
        <f t="shared" si="17"/>
        <v>1685.2678325797744</v>
      </c>
      <c r="AD13" s="167">
        <f t="shared" si="18"/>
        <v>346.32823669463727</v>
      </c>
      <c r="AF13" s="111">
        <v>9</v>
      </c>
      <c r="AG13" s="239">
        <f t="shared" si="3"/>
        <v>4358.359382805982</v>
      </c>
      <c r="AH13" s="240">
        <f t="shared" si="4"/>
        <v>928.15967434162781</v>
      </c>
      <c r="AI13" s="157">
        <f t="shared" si="8"/>
        <v>2770.6494438771929</v>
      </c>
      <c r="AJ13" s="158">
        <f t="shared" si="9"/>
        <v>928.15967434162769</v>
      </c>
      <c r="AK13" s="163">
        <f t="shared" si="19"/>
        <v>1992.0162930720016</v>
      </c>
      <c r="AL13" s="164">
        <f t="shared" si="20"/>
        <v>928.15967434162792</v>
      </c>
      <c r="AM13" s="168">
        <f t="shared" si="35"/>
        <v>1641.9144639103395</v>
      </c>
      <c r="AN13" s="169">
        <f t="shared" si="36"/>
        <v>928.15967434162781</v>
      </c>
      <c r="AO13" s="171">
        <f t="shared" si="43"/>
        <v>1410.8955209667088</v>
      </c>
      <c r="AP13" s="172">
        <f t="shared" si="44"/>
        <v>928.15967434162803</v>
      </c>
      <c r="AQ13" s="119">
        <f t="shared" ref="AQ13:AQ54" si="46">(AF13*$E$52*336)/$E$22</f>
        <v>1178.7627864138674</v>
      </c>
      <c r="AR13" s="120">
        <f t="shared" ref="AR13:AR54" si="47">AQ13/$D$52</f>
        <v>928.15967434162781</v>
      </c>
      <c r="AS13" s="173">
        <f>(AF13*$E$53*336)/$E$22</f>
        <v>928.15967434162781</v>
      </c>
      <c r="AT13" s="361">
        <f>AS13/$D$53</f>
        <v>928.15967434162781</v>
      </c>
      <c r="AU13" s="363">
        <f>(AF13*$E$54*336)/$E$22</f>
        <v>792.27709801801359</v>
      </c>
      <c r="AV13" s="364">
        <f>AU13/$D$54</f>
        <v>928.15967434162792</v>
      </c>
      <c r="AW13" s="366">
        <f>(AF13*$E$55*336)/$E$22</f>
        <v>639.68764755624989</v>
      </c>
      <c r="AX13" s="367">
        <f>AW13/$D$55</f>
        <v>928.15967434162781</v>
      </c>
      <c r="AY13" s="368">
        <f>(AF13*$E$56*336)/$E$22</f>
        <v>590.03110497897273</v>
      </c>
      <c r="AZ13" s="369">
        <f>AY13/$D$56</f>
        <v>928.15967434162769</v>
      </c>
      <c r="BA13" s="154">
        <f t="shared" si="10"/>
        <v>4516.5177913137941</v>
      </c>
      <c r="BB13" s="155">
        <f t="shared" si="11"/>
        <v>928.15967434162758</v>
      </c>
    </row>
    <row r="14" spans="1:56" x14ac:dyDescent="0.3">
      <c r="B14" s="354"/>
      <c r="C14" s="156" t="s">
        <v>333</v>
      </c>
      <c r="D14" s="156"/>
      <c r="E14" s="173">
        <f>63360/E13</f>
        <v>600.90385708736562</v>
      </c>
      <c r="F14" s="355"/>
      <c r="H14" s="111">
        <v>10</v>
      </c>
      <c r="I14" s="161">
        <f t="shared" si="29"/>
        <v>1806.9483344966759</v>
      </c>
      <c r="J14" s="162">
        <f t="shared" si="12"/>
        <v>384.80915188293028</v>
      </c>
      <c r="K14" s="157">
        <f t="shared" si="41"/>
        <v>1148.6937992857352</v>
      </c>
      <c r="L14" s="158">
        <f t="shared" si="30"/>
        <v>384.80915188293028</v>
      </c>
      <c r="M14" s="163">
        <f t="shared" ref="M14:M77" si="48">(H14*$E$32*336)/$E$22</f>
        <v>825.87740177114483</v>
      </c>
      <c r="N14" s="164">
        <f t="shared" si="42"/>
        <v>384.80915188293022</v>
      </c>
      <c r="O14" s="168">
        <f t="shared" ref="O14:O15" si="49">(H14*$E$33*336)/$E$22</f>
        <v>680.72738968090357</v>
      </c>
      <c r="P14" s="365">
        <f t="shared" si="45"/>
        <v>384.80915188293022</v>
      </c>
      <c r="Q14" s="171">
        <f t="shared" ref="Q14" si="50">(H14*$E$34*336)/$E$22</f>
        <v>584.94839177724236</v>
      </c>
      <c r="R14" s="172">
        <f t="shared" ref="R14:R77" si="51">Q14/$D$34</f>
        <v>384.80915188293028</v>
      </c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353">
        <f t="shared" si="17"/>
        <v>1872.5198139775271</v>
      </c>
      <c r="AD14" s="167">
        <f t="shared" si="18"/>
        <v>384.80915188293028</v>
      </c>
      <c r="AF14" s="111">
        <v>10</v>
      </c>
      <c r="AG14" s="239">
        <f t="shared" si="3"/>
        <v>4842.6215364510917</v>
      </c>
      <c r="AH14" s="240">
        <f t="shared" si="4"/>
        <v>1031.2885270462532</v>
      </c>
      <c r="AI14" s="157">
        <f t="shared" si="8"/>
        <v>3078.4993820857703</v>
      </c>
      <c r="AJ14" s="158">
        <f t="shared" si="9"/>
        <v>1031.2885270462532</v>
      </c>
      <c r="AK14" s="163">
        <f t="shared" si="19"/>
        <v>2213.3514367466682</v>
      </c>
      <c r="AL14" s="164">
        <f t="shared" si="20"/>
        <v>1031.288527046253</v>
      </c>
      <c r="AM14" s="168">
        <f t="shared" si="35"/>
        <v>1824.3494043448218</v>
      </c>
      <c r="AN14" s="169">
        <f t="shared" si="36"/>
        <v>1031.2885270462532</v>
      </c>
      <c r="AO14" s="171">
        <f t="shared" si="43"/>
        <v>1567.6616899630096</v>
      </c>
      <c r="AP14" s="172">
        <f t="shared" si="44"/>
        <v>1031.2885270462532</v>
      </c>
      <c r="AQ14" s="119">
        <f t="shared" si="46"/>
        <v>1309.7364293487419</v>
      </c>
      <c r="AR14" s="176">
        <f t="shared" si="47"/>
        <v>1031.2885270462534</v>
      </c>
      <c r="AS14" s="173">
        <f t="shared" ref="AS14:AS59" si="52">(AF14*$E$53*336)/$E$22</f>
        <v>1031.2885270462532</v>
      </c>
      <c r="AT14" s="361">
        <f t="shared" ref="AT14:AT59" si="53">AS14/$D$53</f>
        <v>1031.2885270462532</v>
      </c>
      <c r="AU14" s="363">
        <f t="shared" ref="AU14:AU59" si="54">(AF14*$E$54*336)/$E$22</f>
        <v>880.30788668668174</v>
      </c>
      <c r="AV14" s="364">
        <f t="shared" ref="AV14:AV59" si="55">AU14/$D$54</f>
        <v>1031.2885270462532</v>
      </c>
      <c r="AW14" s="366">
        <f t="shared" ref="AW14:AW59" si="56">(AF14*$E$55*336)/$E$22</f>
        <v>710.76405284027771</v>
      </c>
      <c r="AX14" s="367">
        <f t="shared" ref="AX14:AX59" si="57">AW14/$D$55</f>
        <v>1031.2885270462532</v>
      </c>
      <c r="AY14" s="368">
        <f t="shared" ref="AY14:AY59" si="58">(AF14*$E$56*336)/$E$22</f>
        <v>655.59011664330308</v>
      </c>
      <c r="AZ14" s="369">
        <f t="shared" ref="AZ14:AZ59" si="59">AY14/$D$56</f>
        <v>1031.288527046253</v>
      </c>
      <c r="BA14" s="154">
        <f t="shared" si="10"/>
        <v>5018.353101459772</v>
      </c>
      <c r="BB14" s="155">
        <f t="shared" si="11"/>
        <v>1031.288527046253</v>
      </c>
    </row>
    <row r="15" spans="1:56" x14ac:dyDescent="0.3">
      <c r="B15" s="354"/>
      <c r="C15" s="156"/>
      <c r="D15" s="156"/>
      <c r="E15" s="156"/>
      <c r="F15" s="355"/>
      <c r="H15" s="111">
        <v>11</v>
      </c>
      <c r="I15" s="161">
        <f t="shared" si="29"/>
        <v>1987.6431679463437</v>
      </c>
      <c r="J15" s="162">
        <f t="shared" si="12"/>
        <v>423.29006707122335</v>
      </c>
      <c r="K15" s="157">
        <f t="shared" si="41"/>
        <v>1263.5631792143088</v>
      </c>
      <c r="L15" s="158">
        <f t="shared" si="30"/>
        <v>423.29006707122335</v>
      </c>
      <c r="M15" s="163">
        <f t="shared" si="48"/>
        <v>908.46514194825943</v>
      </c>
      <c r="N15" s="164">
        <f t="shared" si="42"/>
        <v>423.29006707122329</v>
      </c>
      <c r="O15" s="168">
        <f t="shared" si="49"/>
        <v>748.80012864899402</v>
      </c>
      <c r="P15" s="365">
        <f t="shared" si="45"/>
        <v>423.29006707122335</v>
      </c>
      <c r="Q15" s="171">
        <f>(H15*$E$34*336)/$E$22</f>
        <v>643.44323095496657</v>
      </c>
      <c r="R15" s="172">
        <f t="shared" si="51"/>
        <v>423.29006707122329</v>
      </c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353">
        <f t="shared" si="17"/>
        <v>2059.7717953752795</v>
      </c>
      <c r="AD15" s="167">
        <f t="shared" si="18"/>
        <v>423.29006707122323</v>
      </c>
      <c r="AF15" s="111">
        <v>11</v>
      </c>
      <c r="AG15" s="239">
        <f t="shared" si="3"/>
        <v>5326.8836900962006</v>
      </c>
      <c r="AH15" s="240">
        <f t="shared" si="4"/>
        <v>1134.4173797508786</v>
      </c>
      <c r="AI15" s="157">
        <f t="shared" si="8"/>
        <v>3386.3493202943473</v>
      </c>
      <c r="AJ15" s="158">
        <f t="shared" si="9"/>
        <v>1134.4173797508784</v>
      </c>
      <c r="AK15" s="163">
        <f t="shared" si="19"/>
        <v>2434.6865804213353</v>
      </c>
      <c r="AL15" s="164">
        <f t="shared" si="20"/>
        <v>1134.4173797508786</v>
      </c>
      <c r="AM15" s="168">
        <f t="shared" si="35"/>
        <v>2006.7843447793039</v>
      </c>
      <c r="AN15" s="169">
        <f t="shared" si="36"/>
        <v>1134.4173797508784</v>
      </c>
      <c r="AO15" s="171">
        <f t="shared" si="43"/>
        <v>1724.4278589593105</v>
      </c>
      <c r="AP15" s="172">
        <f t="shared" si="44"/>
        <v>1134.4173797508786</v>
      </c>
      <c r="AQ15" s="119">
        <f t="shared" si="46"/>
        <v>1440.710072283616</v>
      </c>
      <c r="AR15" s="176">
        <f t="shared" si="47"/>
        <v>1134.4173797508788</v>
      </c>
      <c r="AS15" s="173">
        <f t="shared" si="52"/>
        <v>1134.4173797508786</v>
      </c>
      <c r="AT15" s="361">
        <f t="shared" si="53"/>
        <v>1134.4173797508786</v>
      </c>
      <c r="AU15" s="363">
        <f t="shared" si="54"/>
        <v>968.33867535534978</v>
      </c>
      <c r="AV15" s="364">
        <f t="shared" si="55"/>
        <v>1134.4173797508784</v>
      </c>
      <c r="AW15" s="366">
        <f t="shared" si="56"/>
        <v>781.84045812430531</v>
      </c>
      <c r="AX15" s="367">
        <f t="shared" si="57"/>
        <v>1134.4173797508781</v>
      </c>
      <c r="AY15" s="368">
        <f t="shared" si="58"/>
        <v>721.14912830763342</v>
      </c>
      <c r="AZ15" s="369">
        <f t="shared" si="59"/>
        <v>1134.4173797508784</v>
      </c>
      <c r="BA15" s="154">
        <f t="shared" si="10"/>
        <v>5520.188411605749</v>
      </c>
      <c r="BB15" s="155">
        <f t="shared" si="11"/>
        <v>1134.4173797508784</v>
      </c>
    </row>
    <row r="16" spans="1:56" x14ac:dyDescent="0.3">
      <c r="B16" s="354"/>
      <c r="C16" s="156" t="s">
        <v>334</v>
      </c>
      <c r="D16" s="370"/>
      <c r="E16" s="371">
        <f>E12*96.96%</f>
        <v>32.542677165354327</v>
      </c>
      <c r="F16" s="355"/>
      <c r="H16" s="111">
        <v>12</v>
      </c>
      <c r="I16" s="161">
        <f t="shared" si="29"/>
        <v>2168.3380013960109</v>
      </c>
      <c r="J16" s="162">
        <f t="shared" si="12"/>
        <v>461.7709822595163</v>
      </c>
      <c r="K16" s="157">
        <f t="shared" si="41"/>
        <v>1378.4325591428819</v>
      </c>
      <c r="L16" s="158">
        <f t="shared" si="30"/>
        <v>461.77098225951624</v>
      </c>
      <c r="M16" s="163">
        <f t="shared" si="48"/>
        <v>991.05288212537369</v>
      </c>
      <c r="N16" s="164">
        <f t="shared" si="42"/>
        <v>461.77098225951624</v>
      </c>
      <c r="O16" s="168">
        <f>(H16*$E$33*336)/$E$22</f>
        <v>816.87286761708424</v>
      </c>
      <c r="P16" s="365">
        <f t="shared" si="45"/>
        <v>461.77098225951624</v>
      </c>
      <c r="Q16" s="171">
        <f t="shared" ref="Q16:Q20" si="60">(H16*$E$34*336)/$E$22</f>
        <v>701.93807013269077</v>
      </c>
      <c r="R16" s="172">
        <f t="shared" si="51"/>
        <v>461.7709822595163</v>
      </c>
      <c r="S16" s="119">
        <f t="shared" ref="S16:S17" si="61">(H16*$E$35*336)/$E$22</f>
        <v>586.4491474695858</v>
      </c>
      <c r="T16" s="120">
        <f t="shared" ref="T16:T79" si="62">S16/$D$35</f>
        <v>461.77098225951636</v>
      </c>
      <c r="U16" s="113"/>
      <c r="V16" s="113"/>
      <c r="W16" s="113"/>
      <c r="X16" s="113"/>
      <c r="Y16" s="113"/>
      <c r="Z16" s="113"/>
      <c r="AA16" s="113"/>
      <c r="AB16" s="113"/>
      <c r="AC16" s="353">
        <f t="shared" si="17"/>
        <v>2247.0237767730323</v>
      </c>
      <c r="AD16" s="167">
        <f t="shared" si="18"/>
        <v>461.7709822595163</v>
      </c>
      <c r="AF16" s="111">
        <v>12</v>
      </c>
      <c r="AG16" s="239">
        <f t="shared" si="3"/>
        <v>5811.1458437413103</v>
      </c>
      <c r="AH16" s="240">
        <f t="shared" si="4"/>
        <v>1237.546232455504</v>
      </c>
      <c r="AI16" s="157">
        <f t="shared" si="8"/>
        <v>3694.1992585029243</v>
      </c>
      <c r="AJ16" s="158">
        <f t="shared" si="9"/>
        <v>1237.5462324555037</v>
      </c>
      <c r="AK16" s="163">
        <f t="shared" si="19"/>
        <v>2656.0217240960023</v>
      </c>
      <c r="AL16" s="164">
        <f t="shared" si="20"/>
        <v>1237.546232455504</v>
      </c>
      <c r="AM16" s="168">
        <f t="shared" si="35"/>
        <v>2189.2192852137855</v>
      </c>
      <c r="AN16" s="169">
        <f t="shared" si="36"/>
        <v>1237.5462324555035</v>
      </c>
      <c r="AO16" s="171">
        <f t="shared" si="43"/>
        <v>1881.1940279556113</v>
      </c>
      <c r="AP16" s="172">
        <f t="shared" si="44"/>
        <v>1237.5462324555037</v>
      </c>
      <c r="AQ16" s="119">
        <f t="shared" si="46"/>
        <v>1571.6837152184901</v>
      </c>
      <c r="AR16" s="176">
        <f t="shared" si="47"/>
        <v>1237.546232455504</v>
      </c>
      <c r="AS16" s="173">
        <f t="shared" si="52"/>
        <v>1237.5462324555037</v>
      </c>
      <c r="AT16" s="361">
        <f t="shared" si="53"/>
        <v>1237.5462324555037</v>
      </c>
      <c r="AU16" s="363">
        <f t="shared" si="54"/>
        <v>1056.3694640240183</v>
      </c>
      <c r="AV16" s="364">
        <f t="shared" si="55"/>
        <v>1237.546232455504</v>
      </c>
      <c r="AW16" s="366">
        <f t="shared" si="56"/>
        <v>852.91686340833326</v>
      </c>
      <c r="AX16" s="367">
        <f t="shared" si="57"/>
        <v>1237.5462324555037</v>
      </c>
      <c r="AY16" s="368">
        <f t="shared" si="58"/>
        <v>786.70813997196365</v>
      </c>
      <c r="AZ16" s="369">
        <f t="shared" si="59"/>
        <v>1237.5462324555035</v>
      </c>
      <c r="BA16" s="154">
        <f t="shared" si="10"/>
        <v>6022.023721751726</v>
      </c>
      <c r="BB16" s="155">
        <f t="shared" si="11"/>
        <v>1237.5462324555035</v>
      </c>
    </row>
    <row r="17" spans="2:54" x14ac:dyDescent="0.3">
      <c r="B17" s="354"/>
      <c r="C17" s="156" t="s">
        <v>335</v>
      </c>
      <c r="D17" s="156"/>
      <c r="E17" s="371">
        <f>3.14159*E16</f>
        <v>102.23574915590549</v>
      </c>
      <c r="F17" s="355"/>
      <c r="H17" s="111">
        <v>13</v>
      </c>
      <c r="I17" s="161">
        <f t="shared" si="29"/>
        <v>2349.0328348456783</v>
      </c>
      <c r="J17" s="162">
        <f t="shared" si="12"/>
        <v>500.25189744780931</v>
      </c>
      <c r="K17" s="157">
        <f t="shared" si="41"/>
        <v>1493.3019390714555</v>
      </c>
      <c r="L17" s="158">
        <f t="shared" si="30"/>
        <v>500.25189744780926</v>
      </c>
      <c r="M17" s="163">
        <f t="shared" si="48"/>
        <v>1073.6406223024883</v>
      </c>
      <c r="N17" s="164">
        <f t="shared" si="42"/>
        <v>500.25189744780931</v>
      </c>
      <c r="O17" s="168">
        <f t="shared" ref="O17:O80" si="63">(H17*$E$33*336)/$E$22</f>
        <v>884.94560658517457</v>
      </c>
      <c r="P17" s="365">
        <f t="shared" si="45"/>
        <v>500.25189744780926</v>
      </c>
      <c r="Q17" s="171">
        <f t="shared" si="60"/>
        <v>760.43290931041497</v>
      </c>
      <c r="R17" s="172">
        <f t="shared" si="51"/>
        <v>500.25189744780931</v>
      </c>
      <c r="S17" s="175">
        <f t="shared" si="61"/>
        <v>635.31990975871781</v>
      </c>
      <c r="T17" s="176">
        <f t="shared" si="62"/>
        <v>500.25189744780931</v>
      </c>
      <c r="U17" s="113"/>
      <c r="V17" s="113"/>
      <c r="W17" s="113"/>
      <c r="X17" s="113"/>
      <c r="Y17" s="113"/>
      <c r="Z17" s="113"/>
      <c r="AA17" s="113"/>
      <c r="AB17" s="113"/>
      <c r="AC17" s="353">
        <f t="shared" si="17"/>
        <v>2434.2757581707851</v>
      </c>
      <c r="AD17" s="167">
        <f t="shared" si="18"/>
        <v>500.25189744780931</v>
      </c>
      <c r="AF17" s="111">
        <v>13</v>
      </c>
      <c r="AG17" s="239">
        <f t="shared" si="3"/>
        <v>6295.4079973864191</v>
      </c>
      <c r="AH17" s="240">
        <f t="shared" si="4"/>
        <v>1340.6750851601291</v>
      </c>
      <c r="AI17" s="157">
        <f t="shared" si="8"/>
        <v>4002.0491967115017</v>
      </c>
      <c r="AJ17" s="158">
        <f t="shared" si="9"/>
        <v>1340.6750851601291</v>
      </c>
      <c r="AK17" s="163">
        <f t="shared" si="19"/>
        <v>2877.3568677706689</v>
      </c>
      <c r="AL17" s="164">
        <f t="shared" si="20"/>
        <v>1340.6750851601291</v>
      </c>
      <c r="AM17" s="168">
        <f t="shared" si="35"/>
        <v>2371.6542256482685</v>
      </c>
      <c r="AN17" s="169">
        <f t="shared" si="36"/>
        <v>1340.6750851601291</v>
      </c>
      <c r="AO17" s="171">
        <f t="shared" si="43"/>
        <v>2037.9601969519124</v>
      </c>
      <c r="AP17" s="172">
        <f t="shared" si="44"/>
        <v>1340.6750851601291</v>
      </c>
      <c r="AQ17" s="119">
        <f t="shared" si="46"/>
        <v>1702.6573581533642</v>
      </c>
      <c r="AR17" s="176">
        <f t="shared" si="47"/>
        <v>1340.6750851601291</v>
      </c>
      <c r="AS17" s="173">
        <f t="shared" si="52"/>
        <v>1340.6750851601289</v>
      </c>
      <c r="AT17" s="361">
        <f t="shared" si="53"/>
        <v>1340.6750851601289</v>
      </c>
      <c r="AU17" s="363">
        <f t="shared" si="54"/>
        <v>1144.4002526926863</v>
      </c>
      <c r="AV17" s="364">
        <f t="shared" si="55"/>
        <v>1340.6750851601291</v>
      </c>
      <c r="AW17" s="366">
        <f t="shared" si="56"/>
        <v>923.99326869236097</v>
      </c>
      <c r="AX17" s="367">
        <f t="shared" si="57"/>
        <v>1340.6750851601291</v>
      </c>
      <c r="AY17" s="368">
        <f t="shared" si="58"/>
        <v>852.2671516362941</v>
      </c>
      <c r="AZ17" s="369">
        <f t="shared" si="59"/>
        <v>1340.6750851601291</v>
      </c>
      <c r="BA17" s="154">
        <f t="shared" si="10"/>
        <v>6523.859031897704</v>
      </c>
      <c r="BB17" s="155">
        <f t="shared" si="11"/>
        <v>1340.6750851601289</v>
      </c>
    </row>
    <row r="18" spans="2:54" x14ac:dyDescent="0.3">
      <c r="B18" s="354"/>
      <c r="C18" s="156" t="s">
        <v>336</v>
      </c>
      <c r="D18" s="156"/>
      <c r="E18" s="366">
        <f>63360/E17</f>
        <v>619.74407702904875</v>
      </c>
      <c r="F18" s="355"/>
      <c r="H18" s="111">
        <v>14</v>
      </c>
      <c r="I18" s="161">
        <f t="shared" si="29"/>
        <v>2529.7276682953466</v>
      </c>
      <c r="J18" s="162">
        <f t="shared" si="12"/>
        <v>538.73281263610249</v>
      </c>
      <c r="K18" s="157">
        <f t="shared" si="41"/>
        <v>1608.1713190000291</v>
      </c>
      <c r="L18" s="158">
        <f t="shared" si="30"/>
        <v>538.73281263610238</v>
      </c>
      <c r="M18" s="163">
        <f t="shared" si="48"/>
        <v>1156.2283624796028</v>
      </c>
      <c r="N18" s="164">
        <f t="shared" si="42"/>
        <v>538.73281263610238</v>
      </c>
      <c r="O18" s="168">
        <f t="shared" si="63"/>
        <v>953.01834555326502</v>
      </c>
      <c r="P18" s="169">
        <f t="shared" si="45"/>
        <v>538.73281263610238</v>
      </c>
      <c r="Q18" s="171">
        <f t="shared" si="60"/>
        <v>818.92774848813929</v>
      </c>
      <c r="R18" s="172">
        <f t="shared" si="51"/>
        <v>538.73281263610238</v>
      </c>
      <c r="S18" s="175">
        <f>(H18*$E$35*336)/$E$22</f>
        <v>684.19067204785017</v>
      </c>
      <c r="T18" s="176">
        <f t="shared" si="62"/>
        <v>538.73281263610249</v>
      </c>
      <c r="U18" s="113"/>
      <c r="V18" s="113"/>
      <c r="W18" s="113"/>
      <c r="X18" s="113"/>
      <c r="Y18" s="113"/>
      <c r="Z18" s="113"/>
      <c r="AA18" s="113"/>
      <c r="AB18" s="113"/>
      <c r="AC18" s="166">
        <f t="shared" si="17"/>
        <v>2621.5277395685375</v>
      </c>
      <c r="AD18" s="167">
        <f t="shared" si="18"/>
        <v>538.73281263610227</v>
      </c>
      <c r="AF18" s="111">
        <v>14</v>
      </c>
      <c r="AG18" s="239">
        <f t="shared" si="3"/>
        <v>6779.6701510315288</v>
      </c>
      <c r="AH18" s="240">
        <f t="shared" si="4"/>
        <v>1443.8039378647545</v>
      </c>
      <c r="AI18" s="157">
        <f t="shared" si="8"/>
        <v>4309.8991349200778</v>
      </c>
      <c r="AJ18" s="158">
        <f t="shared" si="9"/>
        <v>1443.8039378647541</v>
      </c>
      <c r="AK18" s="163">
        <f t="shared" si="19"/>
        <v>3098.6920114453355</v>
      </c>
      <c r="AL18" s="164">
        <f t="shared" si="20"/>
        <v>1443.8039378647543</v>
      </c>
      <c r="AM18" s="168">
        <f t="shared" si="35"/>
        <v>2554.0891660827501</v>
      </c>
      <c r="AN18" s="169">
        <f t="shared" si="36"/>
        <v>1443.8039378647543</v>
      </c>
      <c r="AO18" s="171">
        <f t="shared" si="43"/>
        <v>2194.7263659482132</v>
      </c>
      <c r="AP18" s="172">
        <f t="shared" si="44"/>
        <v>1443.8039378647545</v>
      </c>
      <c r="AQ18" s="119">
        <f t="shared" si="46"/>
        <v>1833.6310010882385</v>
      </c>
      <c r="AR18" s="176">
        <f t="shared" si="47"/>
        <v>1443.8039378647547</v>
      </c>
      <c r="AS18" s="173">
        <f t="shared" si="52"/>
        <v>1443.8039378647543</v>
      </c>
      <c r="AT18" s="361">
        <f t="shared" si="53"/>
        <v>1443.8039378647543</v>
      </c>
      <c r="AU18" s="363">
        <f t="shared" si="54"/>
        <v>1232.4310413613546</v>
      </c>
      <c r="AV18" s="364">
        <f t="shared" si="55"/>
        <v>1443.8039378647545</v>
      </c>
      <c r="AW18" s="366">
        <f t="shared" si="56"/>
        <v>995.06967397638869</v>
      </c>
      <c r="AX18" s="367">
        <f t="shared" si="57"/>
        <v>1443.8039378647543</v>
      </c>
      <c r="AY18" s="368">
        <f t="shared" si="58"/>
        <v>917.82616330062444</v>
      </c>
      <c r="AZ18" s="369">
        <f t="shared" si="59"/>
        <v>1443.8039378647545</v>
      </c>
      <c r="BA18" s="154">
        <f t="shared" si="10"/>
        <v>7025.694342043681</v>
      </c>
      <c r="BB18" s="155">
        <f t="shared" si="11"/>
        <v>1443.8039378647543</v>
      </c>
    </row>
    <row r="19" spans="2:54" x14ac:dyDescent="0.3">
      <c r="B19" s="354"/>
      <c r="C19" s="156" t="s">
        <v>222</v>
      </c>
      <c r="D19" s="156"/>
      <c r="E19" s="174">
        <v>0.375</v>
      </c>
      <c r="F19" s="355"/>
      <c r="H19" s="111">
        <v>15</v>
      </c>
      <c r="I19" s="161">
        <f t="shared" si="29"/>
        <v>2710.422501745014</v>
      </c>
      <c r="J19" s="162">
        <f t="shared" si="12"/>
        <v>577.21372782439551</v>
      </c>
      <c r="K19" s="157">
        <f t="shared" si="41"/>
        <v>1723.0406989286028</v>
      </c>
      <c r="L19" s="158">
        <f t="shared" si="30"/>
        <v>577.21372782439539</v>
      </c>
      <c r="M19" s="163">
        <f t="shared" si="48"/>
        <v>1238.8161026567172</v>
      </c>
      <c r="N19" s="164">
        <f t="shared" si="42"/>
        <v>577.21372782439539</v>
      </c>
      <c r="O19" s="168">
        <f t="shared" si="63"/>
        <v>1021.0910845213555</v>
      </c>
      <c r="P19" s="169">
        <f t="shared" si="45"/>
        <v>577.21372782439539</v>
      </c>
      <c r="Q19" s="171">
        <f t="shared" si="60"/>
        <v>877.42258766586349</v>
      </c>
      <c r="R19" s="172">
        <f t="shared" si="51"/>
        <v>577.21372782439539</v>
      </c>
      <c r="S19" s="175">
        <f t="shared" ref="S19:S24" si="64">(H19*$E$35*336)/$E$22</f>
        <v>733.06143433698219</v>
      </c>
      <c r="T19" s="176">
        <f t="shared" si="62"/>
        <v>577.21372782439539</v>
      </c>
      <c r="U19" s="173">
        <f t="shared" ref="U19:U24" si="65">(H19*$E$36*336)/$E$22</f>
        <v>577.21372782439551</v>
      </c>
      <c r="V19" s="361">
        <f t="shared" ref="V19:V24" si="66">U19/$D$36</f>
        <v>577.21372782439551</v>
      </c>
      <c r="W19" s="113"/>
      <c r="X19" s="113"/>
      <c r="Y19" s="113"/>
      <c r="Z19" s="113"/>
      <c r="AA19" s="113"/>
      <c r="AB19" s="113"/>
      <c r="AC19" s="166">
        <f t="shared" si="17"/>
        <v>2808.7797209662904</v>
      </c>
      <c r="AD19" s="167">
        <f t="shared" si="18"/>
        <v>577.21372782439539</v>
      </c>
      <c r="AF19" s="111">
        <v>15</v>
      </c>
      <c r="AG19" s="239">
        <f t="shared" si="3"/>
        <v>7263.9323046766385</v>
      </c>
      <c r="AH19" s="240">
        <f t="shared" si="4"/>
        <v>1546.9327905693801</v>
      </c>
      <c r="AI19" s="157">
        <f t="shared" si="8"/>
        <v>4617.7490731286553</v>
      </c>
      <c r="AJ19" s="158">
        <f t="shared" si="9"/>
        <v>1546.9327905693797</v>
      </c>
      <c r="AK19" s="163">
        <f t="shared" si="19"/>
        <v>3320.0271551200026</v>
      </c>
      <c r="AL19" s="164">
        <f t="shared" si="20"/>
        <v>1546.9327905693797</v>
      </c>
      <c r="AM19" s="168">
        <f t="shared" si="35"/>
        <v>2736.5241065172322</v>
      </c>
      <c r="AN19" s="169">
        <f t="shared" si="36"/>
        <v>1546.9327905693794</v>
      </c>
      <c r="AO19" s="171">
        <f t="shared" si="43"/>
        <v>2351.4925349445143</v>
      </c>
      <c r="AP19" s="172">
        <f t="shared" si="44"/>
        <v>1546.9327905693799</v>
      </c>
      <c r="AQ19" s="119">
        <f t="shared" si="46"/>
        <v>1964.6046440231123</v>
      </c>
      <c r="AR19" s="176">
        <f t="shared" si="47"/>
        <v>1546.9327905693797</v>
      </c>
      <c r="AS19" s="173">
        <f t="shared" si="52"/>
        <v>1546.9327905693797</v>
      </c>
      <c r="AT19" s="361">
        <f t="shared" si="53"/>
        <v>1546.9327905693797</v>
      </c>
      <c r="AU19" s="363">
        <f t="shared" si="54"/>
        <v>1320.4618300300226</v>
      </c>
      <c r="AV19" s="364">
        <f t="shared" si="55"/>
        <v>1546.9327905693797</v>
      </c>
      <c r="AW19" s="366">
        <f t="shared" si="56"/>
        <v>1066.1460792604164</v>
      </c>
      <c r="AX19" s="367">
        <f t="shared" si="57"/>
        <v>1546.9327905693794</v>
      </c>
      <c r="AY19" s="368">
        <f t="shared" si="58"/>
        <v>983.38517496495456</v>
      </c>
      <c r="AZ19" s="369">
        <f t="shared" si="59"/>
        <v>1546.9327905693794</v>
      </c>
      <c r="BA19" s="125"/>
      <c r="BB19" s="126"/>
    </row>
    <row r="20" spans="2:54" x14ac:dyDescent="0.3">
      <c r="B20" s="354"/>
      <c r="C20" s="156"/>
      <c r="D20" s="156"/>
      <c r="E20" s="156"/>
      <c r="F20" s="355"/>
      <c r="H20" s="111">
        <v>16</v>
      </c>
      <c r="I20" s="161">
        <f t="shared" si="29"/>
        <v>2891.1173351946813</v>
      </c>
      <c r="J20" s="162">
        <f t="shared" si="12"/>
        <v>615.6946430126884</v>
      </c>
      <c r="K20" s="157">
        <f t="shared" si="41"/>
        <v>1837.9100788571764</v>
      </c>
      <c r="L20" s="158">
        <f t="shared" si="30"/>
        <v>615.6946430126884</v>
      </c>
      <c r="M20" s="163">
        <f t="shared" si="48"/>
        <v>1321.403842833832</v>
      </c>
      <c r="N20" s="164">
        <f t="shared" si="42"/>
        <v>615.69464301268852</v>
      </c>
      <c r="O20" s="168">
        <f t="shared" si="63"/>
        <v>1089.1638234894458</v>
      </c>
      <c r="P20" s="169">
        <f t="shared" si="45"/>
        <v>615.6946430126884</v>
      </c>
      <c r="Q20" s="171">
        <f t="shared" si="60"/>
        <v>935.91742684358769</v>
      </c>
      <c r="R20" s="172">
        <f t="shared" si="51"/>
        <v>615.6946430126884</v>
      </c>
      <c r="S20" s="175">
        <f t="shared" si="64"/>
        <v>781.93219662611432</v>
      </c>
      <c r="T20" s="176">
        <f t="shared" si="62"/>
        <v>615.6946430126884</v>
      </c>
      <c r="U20" s="372">
        <f t="shared" si="65"/>
        <v>615.6946430126884</v>
      </c>
      <c r="V20" s="373">
        <f t="shared" si="66"/>
        <v>615.6946430126884</v>
      </c>
      <c r="W20" s="113"/>
      <c r="X20" s="113"/>
      <c r="Y20" s="113"/>
      <c r="Z20" s="113"/>
      <c r="AA20" s="113"/>
      <c r="AB20" s="113"/>
      <c r="AC20" s="166">
        <f t="shared" si="17"/>
        <v>2996.0317023640432</v>
      </c>
      <c r="AD20" s="167">
        <f t="shared" si="18"/>
        <v>615.6946430126884</v>
      </c>
      <c r="AF20" s="111">
        <v>16</v>
      </c>
      <c r="AG20" s="112"/>
      <c r="AH20" s="421"/>
      <c r="AI20" s="157">
        <f t="shared" si="8"/>
        <v>4925.5990113372327</v>
      </c>
      <c r="AJ20" s="158">
        <f t="shared" si="9"/>
        <v>1650.0616432740051</v>
      </c>
      <c r="AK20" s="163">
        <f t="shared" si="19"/>
        <v>3541.3622987946696</v>
      </c>
      <c r="AL20" s="164">
        <f t="shared" si="20"/>
        <v>1650.0616432740051</v>
      </c>
      <c r="AM20" s="168">
        <f t="shared" si="35"/>
        <v>2918.9590469517143</v>
      </c>
      <c r="AN20" s="169">
        <f t="shared" si="36"/>
        <v>1650.0616432740048</v>
      </c>
      <c r="AO20" s="171">
        <f t="shared" si="43"/>
        <v>2508.2587039408149</v>
      </c>
      <c r="AP20" s="172">
        <f t="shared" si="44"/>
        <v>1650.0616432740051</v>
      </c>
      <c r="AQ20" s="119">
        <f t="shared" si="46"/>
        <v>2095.5782869579866</v>
      </c>
      <c r="AR20" s="176">
        <f t="shared" si="47"/>
        <v>1650.0616432740053</v>
      </c>
      <c r="AS20" s="173">
        <f t="shared" si="52"/>
        <v>1650.0616432740051</v>
      </c>
      <c r="AT20" s="361">
        <f t="shared" si="53"/>
        <v>1650.0616432740051</v>
      </c>
      <c r="AU20" s="363">
        <f t="shared" si="54"/>
        <v>1408.4926186986906</v>
      </c>
      <c r="AV20" s="364">
        <f t="shared" si="55"/>
        <v>1650.0616432740048</v>
      </c>
      <c r="AW20" s="366">
        <f t="shared" si="56"/>
        <v>1137.2224845444443</v>
      </c>
      <c r="AX20" s="367">
        <f t="shared" si="57"/>
        <v>1650.0616432740051</v>
      </c>
      <c r="AY20" s="368">
        <f t="shared" si="58"/>
        <v>1048.944186629285</v>
      </c>
      <c r="AZ20" s="369">
        <f t="shared" si="59"/>
        <v>1650.0616432740048</v>
      </c>
      <c r="BA20" s="125"/>
      <c r="BB20" s="126"/>
    </row>
    <row r="21" spans="2:54" x14ac:dyDescent="0.3">
      <c r="B21" s="354"/>
      <c r="C21" s="156" t="s">
        <v>223</v>
      </c>
      <c r="D21" s="156"/>
      <c r="E21" s="174">
        <v>0.375</v>
      </c>
      <c r="F21" s="355"/>
      <c r="H21" s="111">
        <v>17</v>
      </c>
      <c r="I21" s="161">
        <f t="shared" si="29"/>
        <v>3071.8121686443492</v>
      </c>
      <c r="J21" s="162">
        <f t="shared" si="12"/>
        <v>654.17555820098153</v>
      </c>
      <c r="K21" s="157">
        <f t="shared" si="41"/>
        <v>1952.7794587857497</v>
      </c>
      <c r="L21" s="158">
        <f t="shared" si="30"/>
        <v>654.17555820098141</v>
      </c>
      <c r="M21" s="163">
        <f t="shared" si="48"/>
        <v>1403.9915830109462</v>
      </c>
      <c r="N21" s="164">
        <f t="shared" si="42"/>
        <v>654.17555820098141</v>
      </c>
      <c r="O21" s="168">
        <f t="shared" si="63"/>
        <v>1157.2365624575361</v>
      </c>
      <c r="P21" s="169">
        <f t="shared" si="45"/>
        <v>654.17555820098141</v>
      </c>
      <c r="Q21" s="171">
        <f>(H21*$E$34*336)/$E$22</f>
        <v>994.41226602131201</v>
      </c>
      <c r="R21" s="172">
        <f t="shared" si="51"/>
        <v>654.17555820098153</v>
      </c>
      <c r="S21" s="175">
        <f t="shared" si="64"/>
        <v>830.80295891524645</v>
      </c>
      <c r="T21" s="176">
        <f t="shared" si="62"/>
        <v>654.17555820098141</v>
      </c>
      <c r="U21" s="372">
        <f t="shared" si="65"/>
        <v>654.17555820098141</v>
      </c>
      <c r="V21" s="373">
        <f t="shared" si="66"/>
        <v>654.17555820098141</v>
      </c>
      <c r="W21" s="363">
        <f t="shared" ref="W21:W24" si="67">(H21*$E$37*336)/$E$22</f>
        <v>558.40425648035773</v>
      </c>
      <c r="X21" s="364">
        <f t="shared" ref="X21:X24" si="68">W21/$D$37</f>
        <v>654.17555820098141</v>
      </c>
      <c r="Y21" s="113"/>
      <c r="Z21" s="113"/>
      <c r="AA21" s="113"/>
      <c r="AB21" s="113"/>
      <c r="AC21" s="166">
        <f t="shared" si="17"/>
        <v>3183.2836837617961</v>
      </c>
      <c r="AD21" s="167">
        <f t="shared" si="18"/>
        <v>654.17555820098141</v>
      </c>
      <c r="AF21" s="111">
        <v>17</v>
      </c>
      <c r="AG21" s="112"/>
      <c r="AH21" s="421"/>
      <c r="AI21" s="157">
        <f t="shared" si="8"/>
        <v>5233.4489495458092</v>
      </c>
      <c r="AJ21" s="158">
        <f t="shared" si="9"/>
        <v>1753.1904959786302</v>
      </c>
      <c r="AK21" s="163">
        <f t="shared" si="19"/>
        <v>3762.6974424693362</v>
      </c>
      <c r="AL21" s="164">
        <f t="shared" si="20"/>
        <v>1753.1904959786305</v>
      </c>
      <c r="AM21" s="168">
        <f t="shared" si="35"/>
        <v>3101.3939873861973</v>
      </c>
      <c r="AN21" s="169">
        <f t="shared" si="36"/>
        <v>1753.1904959786305</v>
      </c>
      <c r="AO21" s="171">
        <f t="shared" si="43"/>
        <v>2665.024872937116</v>
      </c>
      <c r="AP21" s="172">
        <f t="shared" si="44"/>
        <v>1753.1904959786305</v>
      </c>
      <c r="AQ21" s="119">
        <f t="shared" si="46"/>
        <v>2226.5519298928607</v>
      </c>
      <c r="AR21" s="176">
        <f t="shared" si="47"/>
        <v>1753.1904959786305</v>
      </c>
      <c r="AS21" s="173">
        <f t="shared" si="52"/>
        <v>1753.1904959786305</v>
      </c>
      <c r="AT21" s="361">
        <f t="shared" si="53"/>
        <v>1753.1904959786305</v>
      </c>
      <c r="AU21" s="363">
        <f t="shared" si="54"/>
        <v>1496.5234073673589</v>
      </c>
      <c r="AV21" s="364">
        <f t="shared" si="55"/>
        <v>1753.1904959786305</v>
      </c>
      <c r="AW21" s="366">
        <f t="shared" si="56"/>
        <v>1208.2988898284721</v>
      </c>
      <c r="AX21" s="367">
        <f t="shared" si="57"/>
        <v>1753.1904959786302</v>
      </c>
      <c r="AY21" s="368">
        <f t="shared" si="58"/>
        <v>1114.5031982936152</v>
      </c>
      <c r="AZ21" s="369">
        <f t="shared" si="59"/>
        <v>1753.1904959786302</v>
      </c>
      <c r="BA21" s="125"/>
      <c r="BB21" s="126"/>
    </row>
    <row r="22" spans="2:54" x14ac:dyDescent="0.3">
      <c r="B22" s="354"/>
      <c r="C22" s="156" t="s">
        <v>225</v>
      </c>
      <c r="D22" s="156"/>
      <c r="E22" s="371">
        <f>E16-((E19-E21)*2)</f>
        <v>32.542677165354327</v>
      </c>
      <c r="F22" s="355"/>
      <c r="H22" s="111">
        <v>18</v>
      </c>
      <c r="I22" s="161">
        <f t="shared" si="29"/>
        <v>3252.5070020940161</v>
      </c>
      <c r="J22" s="162">
        <f t="shared" si="12"/>
        <v>692.65647338927442</v>
      </c>
      <c r="K22" s="157">
        <f t="shared" si="41"/>
        <v>2067.6488387143231</v>
      </c>
      <c r="L22" s="158">
        <f t="shared" si="30"/>
        <v>692.65647338927442</v>
      </c>
      <c r="M22" s="163">
        <f t="shared" si="48"/>
        <v>1486.5793231880607</v>
      </c>
      <c r="N22" s="164">
        <f t="shared" si="42"/>
        <v>692.65647338927442</v>
      </c>
      <c r="O22" s="168">
        <f t="shared" si="63"/>
        <v>1225.3093014256265</v>
      </c>
      <c r="P22" s="169">
        <f t="shared" si="45"/>
        <v>692.65647338927442</v>
      </c>
      <c r="Q22" s="171">
        <f t="shared" ref="Q22:Q85" si="69">(H22*$E$34*336)/$E$22</f>
        <v>1052.9071051990361</v>
      </c>
      <c r="R22" s="172">
        <f t="shared" si="51"/>
        <v>692.65647338927442</v>
      </c>
      <c r="S22" s="175">
        <f t="shared" si="64"/>
        <v>879.67372120437858</v>
      </c>
      <c r="T22" s="176">
        <f t="shared" si="62"/>
        <v>692.65647338927442</v>
      </c>
      <c r="U22" s="372">
        <f t="shared" si="65"/>
        <v>692.65647338927454</v>
      </c>
      <c r="V22" s="373">
        <f t="shared" si="66"/>
        <v>692.65647338927454</v>
      </c>
      <c r="W22" s="374">
        <f t="shared" si="67"/>
        <v>591.25156568508464</v>
      </c>
      <c r="X22" s="375">
        <f t="shared" si="68"/>
        <v>692.65647338927442</v>
      </c>
      <c r="Y22" s="113"/>
      <c r="Z22" s="113"/>
      <c r="AA22" s="113"/>
      <c r="AB22" s="113"/>
      <c r="AC22" s="166">
        <f t="shared" si="17"/>
        <v>3370.5356651595489</v>
      </c>
      <c r="AD22" s="167">
        <f t="shared" si="18"/>
        <v>692.65647338927454</v>
      </c>
      <c r="AF22" s="111">
        <v>18</v>
      </c>
      <c r="AG22" s="112"/>
      <c r="AH22" s="421"/>
      <c r="AI22" s="157">
        <f t="shared" si="8"/>
        <v>5541.2988877543858</v>
      </c>
      <c r="AJ22" s="158">
        <f t="shared" si="9"/>
        <v>1856.3193486832554</v>
      </c>
      <c r="AK22" s="163">
        <f t="shared" si="19"/>
        <v>3984.0325861440033</v>
      </c>
      <c r="AL22" s="164">
        <f t="shared" si="20"/>
        <v>1856.3193486832558</v>
      </c>
      <c r="AM22" s="168">
        <f t="shared" si="35"/>
        <v>3283.8289278206789</v>
      </c>
      <c r="AN22" s="169">
        <f t="shared" si="36"/>
        <v>1856.3193486832556</v>
      </c>
      <c r="AO22" s="171">
        <f t="shared" si="43"/>
        <v>2821.7910419334175</v>
      </c>
      <c r="AP22" s="172">
        <f t="shared" si="44"/>
        <v>1856.3193486832561</v>
      </c>
      <c r="AQ22" s="119">
        <f t="shared" si="46"/>
        <v>2357.5255728277348</v>
      </c>
      <c r="AR22" s="176">
        <f t="shared" si="47"/>
        <v>1856.3193486832556</v>
      </c>
      <c r="AS22" s="173">
        <f t="shared" si="52"/>
        <v>1856.3193486832556</v>
      </c>
      <c r="AT22" s="361">
        <f t="shared" si="53"/>
        <v>1856.3193486832556</v>
      </c>
      <c r="AU22" s="363">
        <f t="shared" si="54"/>
        <v>1584.5541960360272</v>
      </c>
      <c r="AV22" s="364">
        <f t="shared" si="55"/>
        <v>1856.3193486832558</v>
      </c>
      <c r="AW22" s="366">
        <f t="shared" si="56"/>
        <v>1279.3752951124998</v>
      </c>
      <c r="AX22" s="367">
        <f t="shared" si="57"/>
        <v>1856.3193486832556</v>
      </c>
      <c r="AY22" s="368">
        <f t="shared" si="58"/>
        <v>1180.0622099579455</v>
      </c>
      <c r="AZ22" s="369">
        <f t="shared" si="59"/>
        <v>1856.3193486832554</v>
      </c>
      <c r="BA22" s="125"/>
      <c r="BB22" s="126"/>
    </row>
    <row r="23" spans="2:54" x14ac:dyDescent="0.3">
      <c r="B23" s="354"/>
      <c r="C23" s="156" t="s">
        <v>227</v>
      </c>
      <c r="D23" s="156"/>
      <c r="E23" s="371">
        <f>3.14159*E22</f>
        <v>102.23574915590549</v>
      </c>
      <c r="F23" s="355"/>
      <c r="H23" s="111">
        <v>19</v>
      </c>
      <c r="I23" s="161">
        <f t="shared" si="29"/>
        <v>3433.2018355436844</v>
      </c>
      <c r="J23" s="162">
        <f t="shared" si="12"/>
        <v>731.13738857756755</v>
      </c>
      <c r="K23" s="157">
        <f t="shared" si="41"/>
        <v>2182.518218642897</v>
      </c>
      <c r="L23" s="158">
        <f t="shared" si="30"/>
        <v>731.13738857756755</v>
      </c>
      <c r="M23" s="163">
        <f t="shared" si="48"/>
        <v>1569.1670633651754</v>
      </c>
      <c r="N23" s="164">
        <f t="shared" si="42"/>
        <v>731.13738857756755</v>
      </c>
      <c r="O23" s="168">
        <f t="shared" si="63"/>
        <v>1293.3820403937168</v>
      </c>
      <c r="P23" s="169">
        <f t="shared" si="45"/>
        <v>731.13738857756744</v>
      </c>
      <c r="Q23" s="171">
        <f t="shared" si="69"/>
        <v>1111.4019443767604</v>
      </c>
      <c r="R23" s="172">
        <f t="shared" si="51"/>
        <v>731.13738857756755</v>
      </c>
      <c r="S23" s="175">
        <f t="shared" si="64"/>
        <v>928.54448349351082</v>
      </c>
      <c r="T23" s="176">
        <f t="shared" si="62"/>
        <v>731.13738857756755</v>
      </c>
      <c r="U23" s="372">
        <f t="shared" si="65"/>
        <v>731.13738857756755</v>
      </c>
      <c r="V23" s="373">
        <f t="shared" si="66"/>
        <v>731.13738857756755</v>
      </c>
      <c r="W23" s="374">
        <f t="shared" si="67"/>
        <v>624.09887488981167</v>
      </c>
      <c r="X23" s="375">
        <f t="shared" si="68"/>
        <v>731.13738857756755</v>
      </c>
      <c r="Y23" s="113"/>
      <c r="Z23" s="113"/>
      <c r="AA23" s="113"/>
      <c r="AB23" s="113"/>
      <c r="AC23" s="166">
        <f t="shared" si="17"/>
        <v>3557.7876465573013</v>
      </c>
      <c r="AD23" s="167">
        <f t="shared" si="18"/>
        <v>731.13738857756744</v>
      </c>
      <c r="AF23" s="111">
        <v>19</v>
      </c>
      <c r="AG23" s="112"/>
      <c r="AH23" s="421"/>
      <c r="AI23" s="157">
        <f t="shared" si="8"/>
        <v>5849.1488259629632</v>
      </c>
      <c r="AJ23" s="158">
        <f t="shared" si="9"/>
        <v>1959.4482013878808</v>
      </c>
      <c r="AK23" s="163">
        <f t="shared" si="19"/>
        <v>4205.3677298186703</v>
      </c>
      <c r="AL23" s="164">
        <f t="shared" si="20"/>
        <v>1959.4482013878812</v>
      </c>
      <c r="AM23" s="168">
        <f t="shared" si="35"/>
        <v>3466.263868255161</v>
      </c>
      <c r="AN23" s="169">
        <f t="shared" si="36"/>
        <v>1959.4482013878808</v>
      </c>
      <c r="AO23" s="171">
        <f t="shared" si="43"/>
        <v>2978.5572109297177</v>
      </c>
      <c r="AP23" s="172">
        <f t="shared" si="44"/>
        <v>1959.4482013878808</v>
      </c>
      <c r="AQ23" s="119">
        <f t="shared" si="46"/>
        <v>2488.4992157626093</v>
      </c>
      <c r="AR23" s="176">
        <f t="shared" si="47"/>
        <v>1959.4482013878812</v>
      </c>
      <c r="AS23" s="173">
        <f t="shared" si="52"/>
        <v>1959.448201387881</v>
      </c>
      <c r="AT23" s="361">
        <f t="shared" si="53"/>
        <v>1959.448201387881</v>
      </c>
      <c r="AU23" s="363">
        <f t="shared" si="54"/>
        <v>1672.5849847046952</v>
      </c>
      <c r="AV23" s="364">
        <f t="shared" si="55"/>
        <v>1959.448201387881</v>
      </c>
      <c r="AW23" s="366">
        <f t="shared" si="56"/>
        <v>1350.4517003965277</v>
      </c>
      <c r="AX23" s="367">
        <f t="shared" si="57"/>
        <v>1959.448201387881</v>
      </c>
      <c r="AY23" s="368">
        <f t="shared" si="58"/>
        <v>1245.6212216222759</v>
      </c>
      <c r="AZ23" s="369">
        <f t="shared" si="59"/>
        <v>1959.4482013878808</v>
      </c>
      <c r="BA23" s="125"/>
      <c r="BB23" s="126"/>
    </row>
    <row r="24" spans="2:54" x14ac:dyDescent="0.3">
      <c r="B24" s="354"/>
      <c r="C24" s="170" t="s">
        <v>228</v>
      </c>
      <c r="D24" s="170"/>
      <c r="E24" s="366">
        <f>63360/E23</f>
        <v>619.74407702904875</v>
      </c>
      <c r="F24" s="355"/>
      <c r="H24" s="123">
        <v>20</v>
      </c>
      <c r="I24" s="161">
        <f t="shared" si="29"/>
        <v>3613.8966689933518</v>
      </c>
      <c r="J24" s="162">
        <f t="shared" si="12"/>
        <v>769.61830376586056</v>
      </c>
      <c r="K24" s="157">
        <f t="shared" si="41"/>
        <v>2297.3875985714703</v>
      </c>
      <c r="L24" s="158">
        <f t="shared" si="30"/>
        <v>769.61830376586056</v>
      </c>
      <c r="M24" s="163">
        <f t="shared" si="48"/>
        <v>1651.7548035422897</v>
      </c>
      <c r="N24" s="164">
        <f t="shared" si="42"/>
        <v>769.61830376586045</v>
      </c>
      <c r="O24" s="168">
        <f t="shared" si="63"/>
        <v>1361.4547793618071</v>
      </c>
      <c r="P24" s="169">
        <f t="shared" si="45"/>
        <v>769.61830376586045</v>
      </c>
      <c r="Q24" s="171">
        <f t="shared" si="69"/>
        <v>1169.8967835544847</v>
      </c>
      <c r="R24" s="172">
        <f t="shared" si="51"/>
        <v>769.61830376586056</v>
      </c>
      <c r="S24" s="175">
        <f t="shared" si="64"/>
        <v>977.41524578264296</v>
      </c>
      <c r="T24" s="176">
        <f t="shared" si="62"/>
        <v>769.61830376586056</v>
      </c>
      <c r="U24" s="372">
        <f t="shared" si="65"/>
        <v>769.61830376586056</v>
      </c>
      <c r="V24" s="373">
        <f t="shared" si="66"/>
        <v>769.61830376586056</v>
      </c>
      <c r="W24" s="374">
        <f t="shared" si="67"/>
        <v>656.94618409453858</v>
      </c>
      <c r="X24" s="375">
        <f t="shared" si="68"/>
        <v>769.61830376586056</v>
      </c>
      <c r="Y24" s="124"/>
      <c r="Z24" s="124"/>
      <c r="AA24" s="113"/>
      <c r="AB24" s="113"/>
      <c r="AC24" s="166">
        <f t="shared" si="17"/>
        <v>3745.0396279550541</v>
      </c>
      <c r="AD24" s="167">
        <f t="shared" si="18"/>
        <v>769.61830376586056</v>
      </c>
      <c r="AF24" s="123">
        <v>20</v>
      </c>
      <c r="AG24" s="112"/>
      <c r="AH24" s="421"/>
      <c r="AI24" s="157">
        <f t="shared" si="8"/>
        <v>6156.9987641715406</v>
      </c>
      <c r="AJ24" s="158">
        <f t="shared" si="9"/>
        <v>2062.5770540925064</v>
      </c>
      <c r="AK24" s="163">
        <f t="shared" si="19"/>
        <v>4426.7028734933365</v>
      </c>
      <c r="AL24" s="164">
        <f t="shared" si="20"/>
        <v>2062.5770540925059</v>
      </c>
      <c r="AM24" s="168">
        <f t="shared" si="35"/>
        <v>3648.6988086896436</v>
      </c>
      <c r="AN24" s="169">
        <f t="shared" si="36"/>
        <v>2062.5770540925064</v>
      </c>
      <c r="AO24" s="171">
        <f t="shared" si="43"/>
        <v>3135.3233799260192</v>
      </c>
      <c r="AP24" s="172">
        <f t="shared" si="44"/>
        <v>2062.5770540925064</v>
      </c>
      <c r="AQ24" s="119">
        <f t="shared" si="46"/>
        <v>2619.4728586974838</v>
      </c>
      <c r="AR24" s="176">
        <f t="shared" si="47"/>
        <v>2062.5770540925068</v>
      </c>
      <c r="AS24" s="173">
        <f t="shared" si="52"/>
        <v>2062.5770540925064</v>
      </c>
      <c r="AT24" s="361">
        <f t="shared" si="53"/>
        <v>2062.5770540925064</v>
      </c>
      <c r="AU24" s="363">
        <f t="shared" si="54"/>
        <v>1760.6157733733635</v>
      </c>
      <c r="AV24" s="364">
        <f t="shared" si="55"/>
        <v>2062.5770540925064</v>
      </c>
      <c r="AW24" s="366">
        <f t="shared" si="56"/>
        <v>1421.5281056805554</v>
      </c>
      <c r="AX24" s="367">
        <f t="shared" si="57"/>
        <v>2062.5770540925064</v>
      </c>
      <c r="AY24" s="368">
        <f t="shared" si="58"/>
        <v>1311.1802332866062</v>
      </c>
      <c r="AZ24" s="369">
        <f t="shared" si="59"/>
        <v>2062.5770540925059</v>
      </c>
      <c r="BA24" s="125"/>
      <c r="BB24" s="126"/>
    </row>
    <row r="25" spans="2:54" x14ac:dyDescent="0.3">
      <c r="B25" s="376"/>
      <c r="C25" s="377"/>
      <c r="D25" s="378"/>
      <c r="E25" s="378"/>
      <c r="F25" s="379"/>
      <c r="H25" s="111">
        <v>21</v>
      </c>
      <c r="I25" s="161">
        <f t="shared" si="29"/>
        <v>3794.5915024430192</v>
      </c>
      <c r="J25" s="162">
        <f t="shared" si="12"/>
        <v>808.09921895415357</v>
      </c>
      <c r="K25" s="157">
        <f t="shared" si="41"/>
        <v>2412.2569785000437</v>
      </c>
      <c r="L25" s="158">
        <f t="shared" si="30"/>
        <v>808.09921895415346</v>
      </c>
      <c r="M25" s="163">
        <f t="shared" si="48"/>
        <v>1734.3425437194044</v>
      </c>
      <c r="N25" s="164">
        <f t="shared" si="42"/>
        <v>808.09921895415357</v>
      </c>
      <c r="O25" s="168">
        <f t="shared" si="63"/>
        <v>1429.5275183298977</v>
      </c>
      <c r="P25" s="169">
        <f t="shared" si="45"/>
        <v>808.09921895415368</v>
      </c>
      <c r="Q25" s="171">
        <f t="shared" si="69"/>
        <v>1228.3916227322088</v>
      </c>
      <c r="R25" s="172">
        <f t="shared" si="51"/>
        <v>808.09921895415357</v>
      </c>
      <c r="S25" s="175">
        <f>(H25*$E$35*336)/$E$22</f>
        <v>1026.2860080717751</v>
      </c>
      <c r="T25" s="176">
        <f t="shared" si="62"/>
        <v>808.09921895415357</v>
      </c>
      <c r="U25" s="372">
        <f>(H25*$E$36*336)/$E$22</f>
        <v>808.09921895415357</v>
      </c>
      <c r="V25" s="373">
        <f>U25/$D$36</f>
        <v>808.09921895415357</v>
      </c>
      <c r="W25" s="374">
        <f>(H25*$E$37*336)/$E$22</f>
        <v>689.79349329926561</v>
      </c>
      <c r="X25" s="375">
        <f>W25/$D$37</f>
        <v>808.09921895415368</v>
      </c>
      <c r="Y25" s="380">
        <f>(H25*$E$38*336)/$E$22</f>
        <v>556.9419817032026</v>
      </c>
      <c r="Z25" s="381">
        <f>Y25/$D$38</f>
        <v>808.09921895415346</v>
      </c>
      <c r="AA25" s="113"/>
      <c r="AB25" s="113"/>
      <c r="AC25" s="166">
        <f t="shared" si="17"/>
        <v>3932.291609352807</v>
      </c>
      <c r="AD25" s="167">
        <f t="shared" si="18"/>
        <v>808.09921895415357</v>
      </c>
      <c r="AF25" s="111">
        <v>21</v>
      </c>
      <c r="AG25" s="112"/>
      <c r="AH25" s="421"/>
      <c r="AI25" s="157">
        <f t="shared" si="8"/>
        <v>6464.8487023801172</v>
      </c>
      <c r="AJ25" s="158">
        <f t="shared" si="9"/>
        <v>2165.7059067971313</v>
      </c>
      <c r="AK25" s="163">
        <f t="shared" si="19"/>
        <v>4648.0380171680035</v>
      </c>
      <c r="AL25" s="164">
        <f t="shared" si="20"/>
        <v>2165.7059067971318</v>
      </c>
      <c r="AM25" s="168">
        <f t="shared" si="35"/>
        <v>3831.1337491241252</v>
      </c>
      <c r="AN25" s="169">
        <f t="shared" si="36"/>
        <v>2165.7059067971313</v>
      </c>
      <c r="AO25" s="171">
        <f t="shared" si="43"/>
        <v>3292.0895489223199</v>
      </c>
      <c r="AP25" s="172">
        <f t="shared" si="44"/>
        <v>2165.7059067971318</v>
      </c>
      <c r="AQ25" s="119">
        <f t="shared" si="46"/>
        <v>2750.4465016323575</v>
      </c>
      <c r="AR25" s="176">
        <f t="shared" si="47"/>
        <v>2165.7059067971318</v>
      </c>
      <c r="AS25" s="173">
        <f t="shared" si="52"/>
        <v>2165.7059067971313</v>
      </c>
      <c r="AT25" s="361">
        <f t="shared" si="53"/>
        <v>2165.7059067971313</v>
      </c>
      <c r="AU25" s="363">
        <f t="shared" si="54"/>
        <v>1848.6465620420315</v>
      </c>
      <c r="AV25" s="364">
        <f t="shared" si="55"/>
        <v>2165.7059067971313</v>
      </c>
      <c r="AW25" s="366">
        <f t="shared" si="56"/>
        <v>1492.6045109645831</v>
      </c>
      <c r="AX25" s="367">
        <f t="shared" si="57"/>
        <v>2165.7059067971318</v>
      </c>
      <c r="AY25" s="368">
        <f t="shared" si="58"/>
        <v>1376.7392449509366</v>
      </c>
      <c r="AZ25" s="369">
        <f t="shared" si="59"/>
        <v>2165.7059067971313</v>
      </c>
      <c r="BA25" s="125"/>
      <c r="BB25" s="126"/>
    </row>
    <row r="26" spans="2:54" ht="17.25" thickBot="1" x14ac:dyDescent="0.35">
      <c r="H26" s="111">
        <v>22</v>
      </c>
      <c r="I26" s="161">
        <f t="shared" si="29"/>
        <v>3975.2863358926875</v>
      </c>
      <c r="J26" s="162">
        <f t="shared" si="12"/>
        <v>846.5801341424467</v>
      </c>
      <c r="K26" s="157">
        <f t="shared" si="41"/>
        <v>2527.1263584286176</v>
      </c>
      <c r="L26" s="158">
        <f t="shared" si="30"/>
        <v>846.5801341424467</v>
      </c>
      <c r="M26" s="163">
        <f t="shared" si="48"/>
        <v>1816.9302838965189</v>
      </c>
      <c r="N26" s="164">
        <f t="shared" si="42"/>
        <v>846.58013414244658</v>
      </c>
      <c r="O26" s="168">
        <f t="shared" si="63"/>
        <v>1497.600257297988</v>
      </c>
      <c r="P26" s="169">
        <f t="shared" si="45"/>
        <v>846.5801341424467</v>
      </c>
      <c r="Q26" s="171">
        <f t="shared" si="69"/>
        <v>1286.8864619099331</v>
      </c>
      <c r="R26" s="172">
        <f t="shared" si="51"/>
        <v>846.58013414244658</v>
      </c>
      <c r="S26" s="175">
        <f t="shared" ref="S26:S89" si="70">(H26*$E$35*336)/$E$22</f>
        <v>1075.1567703609073</v>
      </c>
      <c r="T26" s="176">
        <f t="shared" si="62"/>
        <v>846.5801341424467</v>
      </c>
      <c r="U26" s="372">
        <f t="shared" ref="U26:U89" si="71">(H26*$E$36*336)/$E$22</f>
        <v>846.58013414244658</v>
      </c>
      <c r="V26" s="373">
        <f t="shared" ref="V26:V89" si="72">U26/$D$36</f>
        <v>846.58013414244658</v>
      </c>
      <c r="W26" s="374">
        <f t="shared" ref="W26:W89" si="73">(H26*$E$37*336)/$E$22</f>
        <v>722.6408025039924</v>
      </c>
      <c r="X26" s="375">
        <f t="shared" ref="X26:X89" si="74">W26/$D$37</f>
        <v>846.58013414244658</v>
      </c>
      <c r="Y26" s="380">
        <f t="shared" ref="Y26:Y89" si="75">(H26*$E$38*336)/$E$22</f>
        <v>583.46302845097409</v>
      </c>
      <c r="Z26" s="381">
        <f t="shared" ref="Z26:Z89" si="76">Y26/$D$38</f>
        <v>846.58013414244635</v>
      </c>
      <c r="AA26" s="368">
        <f t="shared" ref="AA26:AA89" si="77">(H26*$E$39*336)/$E$22</f>
        <v>538.17099127435336</v>
      </c>
      <c r="AB26" s="369">
        <f t="shared" ref="AB26:AB89" si="78">AA26/$D$39</f>
        <v>846.58013414244658</v>
      </c>
      <c r="AC26" s="166">
        <f t="shared" si="17"/>
        <v>4119.5435907505589</v>
      </c>
      <c r="AD26" s="167">
        <f t="shared" si="18"/>
        <v>846.58013414244647</v>
      </c>
      <c r="AF26" s="111">
        <v>22</v>
      </c>
      <c r="AG26" s="112"/>
      <c r="AH26" s="421"/>
      <c r="AI26" s="157">
        <f t="shared" si="8"/>
        <v>6772.6986405886946</v>
      </c>
      <c r="AJ26" s="158">
        <f t="shared" si="9"/>
        <v>2268.8347595017567</v>
      </c>
      <c r="AK26" s="163">
        <f t="shared" si="19"/>
        <v>4869.3731608426706</v>
      </c>
      <c r="AL26" s="164">
        <f t="shared" si="20"/>
        <v>2268.8347595017572</v>
      </c>
      <c r="AM26" s="168">
        <f t="shared" si="35"/>
        <v>4013.5686895586077</v>
      </c>
      <c r="AN26" s="169">
        <f t="shared" si="36"/>
        <v>2268.8347595017567</v>
      </c>
      <c r="AO26" s="171">
        <f t="shared" si="43"/>
        <v>3448.8557179186209</v>
      </c>
      <c r="AP26" s="172">
        <f t="shared" si="44"/>
        <v>2268.8347595017572</v>
      </c>
      <c r="AQ26" s="119">
        <f t="shared" si="46"/>
        <v>2881.420144567232</v>
      </c>
      <c r="AR26" s="176">
        <f t="shared" si="47"/>
        <v>2268.8347595017576</v>
      </c>
      <c r="AS26" s="173">
        <f t="shared" si="52"/>
        <v>2268.8347595017572</v>
      </c>
      <c r="AT26" s="361">
        <f t="shared" si="53"/>
        <v>2268.8347595017572</v>
      </c>
      <c r="AU26" s="363">
        <f t="shared" si="54"/>
        <v>1936.6773507106996</v>
      </c>
      <c r="AV26" s="364">
        <f t="shared" si="55"/>
        <v>2268.8347595017567</v>
      </c>
      <c r="AW26" s="366">
        <f t="shared" si="56"/>
        <v>1563.6809162486106</v>
      </c>
      <c r="AX26" s="367">
        <f t="shared" si="57"/>
        <v>2268.8347595017563</v>
      </c>
      <c r="AY26" s="368">
        <f t="shared" si="58"/>
        <v>1442.2982566152668</v>
      </c>
      <c r="AZ26" s="369">
        <f t="shared" si="59"/>
        <v>2268.8347595017567</v>
      </c>
      <c r="BA26" s="125"/>
      <c r="BB26" s="126"/>
    </row>
    <row r="27" spans="2:54" x14ac:dyDescent="0.3">
      <c r="B27" s="178"/>
      <c r="C27" s="574" t="s">
        <v>337</v>
      </c>
      <c r="D27" s="574"/>
      <c r="E27" s="574"/>
      <c r="F27" s="179"/>
      <c r="H27" s="111">
        <v>23</v>
      </c>
      <c r="I27" s="161">
        <f t="shared" si="29"/>
        <v>4155.9811693423544</v>
      </c>
      <c r="J27" s="162">
        <f t="shared" si="12"/>
        <v>885.06104933073959</v>
      </c>
      <c r="K27" s="157">
        <f t="shared" si="41"/>
        <v>2641.9957383571909</v>
      </c>
      <c r="L27" s="158">
        <f t="shared" si="30"/>
        <v>885.06104933073959</v>
      </c>
      <c r="M27" s="163">
        <f t="shared" si="48"/>
        <v>1899.5180240736333</v>
      </c>
      <c r="N27" s="164">
        <f t="shared" si="42"/>
        <v>885.06104933073971</v>
      </c>
      <c r="O27" s="168">
        <f t="shared" si="63"/>
        <v>1565.6729962660784</v>
      </c>
      <c r="P27" s="169">
        <f t="shared" si="45"/>
        <v>885.06104933073971</v>
      </c>
      <c r="Q27" s="171">
        <f t="shared" si="69"/>
        <v>1345.3813010876572</v>
      </c>
      <c r="R27" s="172">
        <f t="shared" si="51"/>
        <v>885.06104933073959</v>
      </c>
      <c r="S27" s="175">
        <f t="shared" si="70"/>
        <v>1124.0275326500393</v>
      </c>
      <c r="T27" s="176">
        <f t="shared" si="62"/>
        <v>885.06104933073959</v>
      </c>
      <c r="U27" s="372">
        <f t="shared" si="71"/>
        <v>885.06104933073971</v>
      </c>
      <c r="V27" s="373">
        <f t="shared" si="72"/>
        <v>885.06104933073971</v>
      </c>
      <c r="W27" s="374">
        <f t="shared" si="73"/>
        <v>755.48811170871932</v>
      </c>
      <c r="X27" s="375">
        <f t="shared" si="74"/>
        <v>885.06104933073959</v>
      </c>
      <c r="Y27" s="380">
        <f t="shared" si="75"/>
        <v>609.9840751987457</v>
      </c>
      <c r="Z27" s="381">
        <f t="shared" si="76"/>
        <v>885.06104933073948</v>
      </c>
      <c r="AA27" s="382">
        <f t="shared" si="77"/>
        <v>562.63330905955115</v>
      </c>
      <c r="AB27" s="383">
        <f t="shared" si="78"/>
        <v>885.06104933073948</v>
      </c>
      <c r="AC27" s="166">
        <f t="shared" si="17"/>
        <v>4306.7955721483113</v>
      </c>
      <c r="AD27" s="167">
        <f t="shared" si="18"/>
        <v>885.06104933073937</v>
      </c>
      <c r="AF27" s="111">
        <v>23</v>
      </c>
      <c r="AG27" s="112"/>
      <c r="AH27" s="421"/>
      <c r="AI27" s="157">
        <f t="shared" si="8"/>
        <v>7080.5485787972721</v>
      </c>
      <c r="AJ27" s="158">
        <f t="shared" si="9"/>
        <v>2371.9636122063821</v>
      </c>
      <c r="AK27" s="163">
        <f t="shared" si="19"/>
        <v>5090.7083045173367</v>
      </c>
      <c r="AL27" s="164">
        <f t="shared" si="20"/>
        <v>2371.9636122063821</v>
      </c>
      <c r="AM27" s="168">
        <f t="shared" si="35"/>
        <v>4196.0036299930898</v>
      </c>
      <c r="AN27" s="169">
        <f t="shared" si="36"/>
        <v>2371.9636122063821</v>
      </c>
      <c r="AO27" s="171">
        <f t="shared" si="43"/>
        <v>3605.621886914922</v>
      </c>
      <c r="AP27" s="172">
        <f t="shared" si="44"/>
        <v>2371.9636122063825</v>
      </c>
      <c r="AQ27" s="119">
        <f t="shared" si="46"/>
        <v>3012.3937875021056</v>
      </c>
      <c r="AR27" s="176">
        <f t="shared" si="47"/>
        <v>2371.9636122063825</v>
      </c>
      <c r="AS27" s="173">
        <f t="shared" si="52"/>
        <v>2371.9636122063821</v>
      </c>
      <c r="AT27" s="361">
        <f t="shared" si="53"/>
        <v>2371.9636122063821</v>
      </c>
      <c r="AU27" s="363">
        <f t="shared" si="54"/>
        <v>2024.7081393793678</v>
      </c>
      <c r="AV27" s="364">
        <f t="shared" si="55"/>
        <v>2371.9636122063821</v>
      </c>
      <c r="AW27" s="366">
        <f t="shared" si="56"/>
        <v>1634.7573215326388</v>
      </c>
      <c r="AX27" s="367">
        <f t="shared" si="57"/>
        <v>2371.9636122063825</v>
      </c>
      <c r="AY27" s="368">
        <f t="shared" si="58"/>
        <v>1507.8572682795968</v>
      </c>
      <c r="AZ27" s="369">
        <f t="shared" si="59"/>
        <v>2371.9636122063816</v>
      </c>
      <c r="BA27" s="125"/>
      <c r="BB27" s="126"/>
    </row>
    <row r="28" spans="2:54" x14ac:dyDescent="0.3">
      <c r="B28" s="180"/>
      <c r="C28" s="575" t="s">
        <v>271</v>
      </c>
      <c r="D28" s="575"/>
      <c r="E28" s="575"/>
      <c r="F28" s="181"/>
      <c r="H28" s="111">
        <v>24</v>
      </c>
      <c r="I28" s="161">
        <f t="shared" si="29"/>
        <v>4336.6760027920218</v>
      </c>
      <c r="J28" s="162">
        <f t="shared" si="12"/>
        <v>923.5419645190326</v>
      </c>
      <c r="K28" s="157">
        <f t="shared" si="41"/>
        <v>2756.8651182857639</v>
      </c>
      <c r="L28" s="158">
        <f t="shared" si="30"/>
        <v>923.54196451903249</v>
      </c>
      <c r="M28" s="163">
        <f t="shared" si="48"/>
        <v>1982.1057642507474</v>
      </c>
      <c r="N28" s="164">
        <f t="shared" si="42"/>
        <v>923.54196451903249</v>
      </c>
      <c r="O28" s="168">
        <f t="shared" si="63"/>
        <v>1633.7457352341685</v>
      </c>
      <c r="P28" s="169">
        <f t="shared" si="45"/>
        <v>923.54196451903249</v>
      </c>
      <c r="Q28" s="171">
        <f t="shared" si="69"/>
        <v>1403.8761402653815</v>
      </c>
      <c r="R28" s="172">
        <f t="shared" si="51"/>
        <v>923.5419645190326</v>
      </c>
      <c r="S28" s="175">
        <f t="shared" si="70"/>
        <v>1172.8982949391716</v>
      </c>
      <c r="T28" s="176">
        <f t="shared" si="62"/>
        <v>923.54196451903272</v>
      </c>
      <c r="U28" s="372">
        <f t="shared" si="71"/>
        <v>923.5419645190326</v>
      </c>
      <c r="V28" s="373">
        <f t="shared" si="72"/>
        <v>923.5419645190326</v>
      </c>
      <c r="W28" s="374">
        <f t="shared" si="73"/>
        <v>788.33542091344623</v>
      </c>
      <c r="X28" s="375">
        <f t="shared" si="74"/>
        <v>923.5419645190326</v>
      </c>
      <c r="Y28" s="380">
        <f t="shared" si="75"/>
        <v>636.50512194651731</v>
      </c>
      <c r="Z28" s="381">
        <f t="shared" si="76"/>
        <v>923.5419645190326</v>
      </c>
      <c r="AA28" s="382">
        <f t="shared" si="77"/>
        <v>587.09562684474895</v>
      </c>
      <c r="AB28" s="383">
        <f t="shared" si="78"/>
        <v>923.54196451903238</v>
      </c>
      <c r="AC28" s="166">
        <f t="shared" si="17"/>
        <v>4494.0475535460646</v>
      </c>
      <c r="AD28" s="167">
        <f t="shared" si="18"/>
        <v>923.5419645190326</v>
      </c>
      <c r="AF28" s="111">
        <v>24</v>
      </c>
      <c r="AG28" s="112"/>
      <c r="AH28" s="421"/>
      <c r="AI28" s="421"/>
      <c r="AJ28" s="421"/>
      <c r="AK28" s="163">
        <f t="shared" si="19"/>
        <v>5312.0434481920047</v>
      </c>
      <c r="AL28" s="164">
        <f t="shared" si="20"/>
        <v>2475.0924649110079</v>
      </c>
      <c r="AM28" s="168">
        <f t="shared" si="35"/>
        <v>4378.438570427571</v>
      </c>
      <c r="AN28" s="169">
        <f t="shared" si="36"/>
        <v>2475.092464911007</v>
      </c>
      <c r="AO28" s="171">
        <f t="shared" si="43"/>
        <v>3762.3880559112226</v>
      </c>
      <c r="AP28" s="172">
        <f t="shared" si="44"/>
        <v>2475.0924649110075</v>
      </c>
      <c r="AQ28" s="119">
        <f t="shared" si="46"/>
        <v>3143.3674304369802</v>
      </c>
      <c r="AR28" s="176">
        <f t="shared" si="47"/>
        <v>2475.0924649110079</v>
      </c>
      <c r="AS28" s="173">
        <f t="shared" si="52"/>
        <v>2475.0924649110075</v>
      </c>
      <c r="AT28" s="361">
        <f t="shared" si="53"/>
        <v>2475.0924649110075</v>
      </c>
      <c r="AU28" s="363">
        <f t="shared" si="54"/>
        <v>2112.7389280480365</v>
      </c>
      <c r="AV28" s="364">
        <f t="shared" si="55"/>
        <v>2475.0924649110079</v>
      </c>
      <c r="AW28" s="366">
        <f t="shared" si="56"/>
        <v>1705.8337268166665</v>
      </c>
      <c r="AX28" s="367">
        <f t="shared" si="57"/>
        <v>2475.0924649110075</v>
      </c>
      <c r="AY28" s="368">
        <f t="shared" si="58"/>
        <v>1573.4162799439273</v>
      </c>
      <c r="AZ28" s="369">
        <f t="shared" si="59"/>
        <v>2475.092464911007</v>
      </c>
      <c r="BA28" s="125"/>
      <c r="BB28" s="126"/>
    </row>
    <row r="29" spans="2:54" x14ac:dyDescent="0.3">
      <c r="B29" s="182"/>
      <c r="C29" s="183"/>
      <c r="D29" s="183"/>
      <c r="E29" s="183"/>
      <c r="F29" s="184"/>
      <c r="H29" s="123">
        <v>25</v>
      </c>
      <c r="I29" s="161">
        <f t="shared" si="29"/>
        <v>4517.3708362416901</v>
      </c>
      <c r="J29" s="162">
        <f t="shared" si="12"/>
        <v>962.02287970732573</v>
      </c>
      <c r="K29" s="157">
        <f t="shared" si="41"/>
        <v>2871.7344982143377</v>
      </c>
      <c r="L29" s="158">
        <f t="shared" si="30"/>
        <v>962.02287970732561</v>
      </c>
      <c r="M29" s="163">
        <f t="shared" si="48"/>
        <v>2064.6935044278621</v>
      </c>
      <c r="N29" s="164">
        <f t="shared" si="42"/>
        <v>962.02287970732561</v>
      </c>
      <c r="O29" s="168">
        <f t="shared" si="63"/>
        <v>1701.8184742022588</v>
      </c>
      <c r="P29" s="169">
        <f t="shared" si="45"/>
        <v>962.0228797073255</v>
      </c>
      <c r="Q29" s="171">
        <f t="shared" si="69"/>
        <v>1462.3709794431059</v>
      </c>
      <c r="R29" s="172">
        <f t="shared" si="51"/>
        <v>962.02287970732573</v>
      </c>
      <c r="S29" s="175">
        <f t="shared" si="70"/>
        <v>1221.7690572283036</v>
      </c>
      <c r="T29" s="176">
        <f t="shared" si="62"/>
        <v>962.02287970732561</v>
      </c>
      <c r="U29" s="372">
        <f t="shared" si="71"/>
        <v>962.02287970732561</v>
      </c>
      <c r="V29" s="373">
        <f t="shared" si="72"/>
        <v>962.02287970732561</v>
      </c>
      <c r="W29" s="374">
        <f t="shared" si="73"/>
        <v>821.18273011817314</v>
      </c>
      <c r="X29" s="375">
        <f t="shared" si="74"/>
        <v>962.02287970732561</v>
      </c>
      <c r="Y29" s="380">
        <f t="shared" si="75"/>
        <v>663.0261686942888</v>
      </c>
      <c r="Z29" s="381">
        <f t="shared" si="76"/>
        <v>962.0228797073255</v>
      </c>
      <c r="AA29" s="382">
        <f t="shared" si="77"/>
        <v>611.55794462994686</v>
      </c>
      <c r="AB29" s="383">
        <f t="shared" si="78"/>
        <v>962.0228797073255</v>
      </c>
      <c r="AC29" s="166">
        <f t="shared" si="17"/>
        <v>4681.299534943817</v>
      </c>
      <c r="AD29" s="167">
        <f t="shared" si="18"/>
        <v>962.0228797073255</v>
      </c>
      <c r="AF29" s="123">
        <v>25</v>
      </c>
      <c r="AG29" s="112"/>
      <c r="AH29" s="421"/>
      <c r="AI29" s="421"/>
      <c r="AJ29" s="421"/>
      <c r="AK29" s="163">
        <f t="shared" si="19"/>
        <v>5533.3785918666717</v>
      </c>
      <c r="AL29" s="164">
        <f t="shared" si="20"/>
        <v>2578.2213176156333</v>
      </c>
      <c r="AM29" s="168">
        <f t="shared" si="35"/>
        <v>4560.873510862054</v>
      </c>
      <c r="AN29" s="169">
        <f t="shared" si="36"/>
        <v>2578.2213176156329</v>
      </c>
      <c r="AO29" s="171">
        <f t="shared" si="43"/>
        <v>3919.1542249075237</v>
      </c>
      <c r="AP29" s="172">
        <f t="shared" si="44"/>
        <v>2578.2213176156329</v>
      </c>
      <c r="AQ29" s="119">
        <f t="shared" si="46"/>
        <v>3274.3410733718538</v>
      </c>
      <c r="AR29" s="176">
        <f t="shared" si="47"/>
        <v>2578.2213176156329</v>
      </c>
      <c r="AS29" s="173">
        <f t="shared" si="52"/>
        <v>2578.2213176156329</v>
      </c>
      <c r="AT29" s="361">
        <f t="shared" si="53"/>
        <v>2578.2213176156329</v>
      </c>
      <c r="AU29" s="363">
        <f t="shared" si="54"/>
        <v>2200.7697167167044</v>
      </c>
      <c r="AV29" s="364">
        <f t="shared" si="55"/>
        <v>2578.2213176156329</v>
      </c>
      <c r="AW29" s="366">
        <f t="shared" si="56"/>
        <v>1776.910132100694</v>
      </c>
      <c r="AX29" s="367">
        <f t="shared" si="57"/>
        <v>2578.2213176156324</v>
      </c>
      <c r="AY29" s="368">
        <f t="shared" si="58"/>
        <v>1638.9752916082577</v>
      </c>
      <c r="AZ29" s="369">
        <f t="shared" si="59"/>
        <v>2578.2213176156324</v>
      </c>
      <c r="BA29" s="125"/>
      <c r="BB29" s="126"/>
    </row>
    <row r="30" spans="2:54" x14ac:dyDescent="0.3">
      <c r="B30" s="182"/>
      <c r="C30" s="185" t="s">
        <v>250</v>
      </c>
      <c r="D30" s="53">
        <v>4.6957000000000004</v>
      </c>
      <c r="E30" s="177">
        <f t="shared" ref="E30:E35" si="79">D30*$D$41</f>
        <v>17.500873900000002</v>
      </c>
      <c r="F30" s="184"/>
      <c r="H30" s="111">
        <v>26</v>
      </c>
      <c r="I30" s="161">
        <f t="shared" si="29"/>
        <v>4698.0656696913566</v>
      </c>
      <c r="J30" s="162">
        <f t="shared" si="12"/>
        <v>1000.5037948956186</v>
      </c>
      <c r="K30" s="157">
        <f t="shared" si="41"/>
        <v>2986.6038781429111</v>
      </c>
      <c r="L30" s="158">
        <f t="shared" si="30"/>
        <v>1000.5037948956185</v>
      </c>
      <c r="M30" s="163">
        <f t="shared" si="48"/>
        <v>2147.2812446049766</v>
      </c>
      <c r="N30" s="164">
        <f t="shared" si="42"/>
        <v>1000.5037948956186</v>
      </c>
      <c r="O30" s="168">
        <f t="shared" si="63"/>
        <v>1769.8912131703491</v>
      </c>
      <c r="P30" s="169">
        <f t="shared" si="45"/>
        <v>1000.5037948956185</v>
      </c>
      <c r="Q30" s="171">
        <f t="shared" si="69"/>
        <v>1520.8658186208299</v>
      </c>
      <c r="R30" s="172">
        <f t="shared" si="51"/>
        <v>1000.5037948956186</v>
      </c>
      <c r="S30" s="175">
        <f t="shared" si="70"/>
        <v>1270.6398195174356</v>
      </c>
      <c r="T30" s="176">
        <f t="shared" si="62"/>
        <v>1000.5037948956186</v>
      </c>
      <c r="U30" s="372">
        <f t="shared" si="71"/>
        <v>1000.5037948956187</v>
      </c>
      <c r="V30" s="373">
        <f t="shared" si="72"/>
        <v>1000.5037948956187</v>
      </c>
      <c r="W30" s="374">
        <f t="shared" si="73"/>
        <v>854.03003932290017</v>
      </c>
      <c r="X30" s="375">
        <f t="shared" si="74"/>
        <v>1000.5037948956187</v>
      </c>
      <c r="Y30" s="380">
        <f t="shared" si="75"/>
        <v>689.54721544206029</v>
      </c>
      <c r="Z30" s="381">
        <f t="shared" si="76"/>
        <v>1000.5037948956185</v>
      </c>
      <c r="AA30" s="382">
        <f t="shared" si="77"/>
        <v>636.02026241514477</v>
      </c>
      <c r="AB30" s="383">
        <f t="shared" si="78"/>
        <v>1000.5037948956186</v>
      </c>
      <c r="AC30" s="166">
        <f t="shared" si="17"/>
        <v>4868.5515163415703</v>
      </c>
      <c r="AD30" s="167">
        <f t="shared" si="18"/>
        <v>1000.5037948956186</v>
      </c>
      <c r="AF30" s="111">
        <v>26</v>
      </c>
      <c r="AG30" s="112"/>
      <c r="AH30" s="421"/>
      <c r="AI30" s="421"/>
      <c r="AJ30" s="421"/>
      <c r="AK30" s="163">
        <f t="shared" si="19"/>
        <v>5754.7137355413379</v>
      </c>
      <c r="AL30" s="164">
        <f t="shared" si="20"/>
        <v>2681.3501703202583</v>
      </c>
      <c r="AM30" s="168">
        <f t="shared" si="35"/>
        <v>4743.308451296537</v>
      </c>
      <c r="AN30" s="169">
        <f t="shared" si="36"/>
        <v>2681.3501703202583</v>
      </c>
      <c r="AO30" s="171">
        <f t="shared" si="43"/>
        <v>4075.9203939038248</v>
      </c>
      <c r="AP30" s="172">
        <f t="shared" si="44"/>
        <v>2681.3501703202583</v>
      </c>
      <c r="AQ30" s="119">
        <f t="shared" si="46"/>
        <v>3405.3147163067283</v>
      </c>
      <c r="AR30" s="176">
        <f t="shared" si="47"/>
        <v>2681.3501703202583</v>
      </c>
      <c r="AS30" s="173">
        <f t="shared" si="52"/>
        <v>2681.3501703202578</v>
      </c>
      <c r="AT30" s="361">
        <f t="shared" si="53"/>
        <v>2681.3501703202578</v>
      </c>
      <c r="AU30" s="363">
        <f t="shared" si="54"/>
        <v>2288.8005053853726</v>
      </c>
      <c r="AV30" s="364">
        <f t="shared" si="55"/>
        <v>2681.3501703202583</v>
      </c>
      <c r="AW30" s="366">
        <f t="shared" si="56"/>
        <v>1847.9865373847219</v>
      </c>
      <c r="AX30" s="367">
        <f t="shared" si="57"/>
        <v>2681.3501703202583</v>
      </c>
      <c r="AY30" s="368">
        <f t="shared" si="58"/>
        <v>1704.5343032725882</v>
      </c>
      <c r="AZ30" s="369">
        <f t="shared" si="59"/>
        <v>2681.3501703202583</v>
      </c>
      <c r="BA30" s="125"/>
      <c r="BB30" s="126"/>
    </row>
    <row r="31" spans="2:54" x14ac:dyDescent="0.3">
      <c r="B31" s="182"/>
      <c r="C31" s="185" t="s">
        <v>251</v>
      </c>
      <c r="D31" s="53">
        <v>2.9851000000000001</v>
      </c>
      <c r="E31" s="177">
        <f t="shared" si="79"/>
        <v>11.1254677</v>
      </c>
      <c r="F31" s="184"/>
      <c r="H31" s="111">
        <v>27</v>
      </c>
      <c r="I31" s="161">
        <f t="shared" si="29"/>
        <v>4878.7605031410249</v>
      </c>
      <c r="J31" s="162">
        <f t="shared" si="12"/>
        <v>1038.9847100839118</v>
      </c>
      <c r="K31" s="157">
        <f t="shared" si="41"/>
        <v>3101.4732580714849</v>
      </c>
      <c r="L31" s="158">
        <f t="shared" si="30"/>
        <v>1038.9847100839118</v>
      </c>
      <c r="M31" s="163">
        <f t="shared" si="48"/>
        <v>2229.868984782091</v>
      </c>
      <c r="N31" s="164">
        <f t="shared" si="42"/>
        <v>1038.9847100839118</v>
      </c>
      <c r="O31" s="168">
        <f t="shared" si="63"/>
        <v>1837.9639521384395</v>
      </c>
      <c r="P31" s="169">
        <f t="shared" si="45"/>
        <v>1038.9847100839115</v>
      </c>
      <c r="Q31" s="171">
        <f t="shared" si="69"/>
        <v>1579.360657798554</v>
      </c>
      <c r="R31" s="172">
        <f t="shared" si="51"/>
        <v>1038.9847100839115</v>
      </c>
      <c r="S31" s="175">
        <f t="shared" si="70"/>
        <v>1319.5105818065679</v>
      </c>
      <c r="T31" s="176">
        <f t="shared" si="62"/>
        <v>1038.9847100839118</v>
      </c>
      <c r="U31" s="372">
        <f t="shared" si="71"/>
        <v>1038.9847100839118</v>
      </c>
      <c r="V31" s="373">
        <f t="shared" si="72"/>
        <v>1038.9847100839118</v>
      </c>
      <c r="W31" s="374">
        <f t="shared" si="73"/>
        <v>886.87734852762708</v>
      </c>
      <c r="X31" s="375">
        <f t="shared" si="74"/>
        <v>1038.9847100839118</v>
      </c>
      <c r="Y31" s="380">
        <f t="shared" si="75"/>
        <v>716.0682621898319</v>
      </c>
      <c r="Z31" s="381">
        <f t="shared" si="76"/>
        <v>1038.9847100839115</v>
      </c>
      <c r="AA31" s="382">
        <f t="shared" si="77"/>
        <v>660.48258020034268</v>
      </c>
      <c r="AB31" s="383">
        <f t="shared" si="78"/>
        <v>1038.9847100839118</v>
      </c>
      <c r="AC31" s="166">
        <f t="shared" si="17"/>
        <v>5055.8034977393227</v>
      </c>
      <c r="AD31" s="167">
        <f t="shared" si="18"/>
        <v>1038.9847100839115</v>
      </c>
      <c r="AF31" s="111">
        <v>27</v>
      </c>
      <c r="AG31" s="112"/>
      <c r="AH31" s="421"/>
      <c r="AI31" s="421"/>
      <c r="AJ31" s="421"/>
      <c r="AK31" s="163">
        <f t="shared" si="19"/>
        <v>5976.0488792160049</v>
      </c>
      <c r="AL31" s="164">
        <f t="shared" si="20"/>
        <v>2784.4790230248836</v>
      </c>
      <c r="AM31" s="168">
        <f t="shared" si="35"/>
        <v>4925.7433917310182</v>
      </c>
      <c r="AN31" s="169">
        <f t="shared" si="36"/>
        <v>2784.4790230248832</v>
      </c>
      <c r="AO31" s="171">
        <f t="shared" si="43"/>
        <v>4232.6865629001259</v>
      </c>
      <c r="AP31" s="172">
        <f t="shared" si="44"/>
        <v>2784.4790230248836</v>
      </c>
      <c r="AQ31" s="119">
        <f t="shared" si="46"/>
        <v>3536.2883592416028</v>
      </c>
      <c r="AR31" s="176">
        <f t="shared" si="47"/>
        <v>2784.4790230248841</v>
      </c>
      <c r="AS31" s="173">
        <f t="shared" si="52"/>
        <v>2784.4790230248836</v>
      </c>
      <c r="AT31" s="361">
        <f t="shared" si="53"/>
        <v>2784.4790230248836</v>
      </c>
      <c r="AU31" s="363">
        <f t="shared" si="54"/>
        <v>2376.8312940540409</v>
      </c>
      <c r="AV31" s="364">
        <f t="shared" si="55"/>
        <v>2784.4790230248836</v>
      </c>
      <c r="AW31" s="366">
        <f t="shared" si="56"/>
        <v>1919.0629426687497</v>
      </c>
      <c r="AX31" s="367">
        <f t="shared" si="57"/>
        <v>2784.4790230248832</v>
      </c>
      <c r="AY31" s="368">
        <f t="shared" si="58"/>
        <v>1770.0933149369184</v>
      </c>
      <c r="AZ31" s="369">
        <f t="shared" si="59"/>
        <v>2784.4790230248832</v>
      </c>
      <c r="BA31" s="125"/>
      <c r="BB31" s="126"/>
    </row>
    <row r="32" spans="2:54" x14ac:dyDescent="0.3">
      <c r="B32" s="182"/>
      <c r="C32" s="185" t="s">
        <v>252</v>
      </c>
      <c r="D32" s="53">
        <v>2.1461999999999999</v>
      </c>
      <c r="E32" s="177">
        <f t="shared" si="79"/>
        <v>7.9988873999999992</v>
      </c>
      <c r="F32" s="184"/>
      <c r="H32" s="111">
        <v>28</v>
      </c>
      <c r="I32" s="161">
        <f t="shared" si="29"/>
        <v>5059.4553365906932</v>
      </c>
      <c r="J32" s="162">
        <f t="shared" si="12"/>
        <v>1077.465625272205</v>
      </c>
      <c r="K32" s="157">
        <f t="shared" si="41"/>
        <v>3216.3426380000583</v>
      </c>
      <c r="L32" s="158">
        <f t="shared" si="30"/>
        <v>1077.4656252722048</v>
      </c>
      <c r="M32" s="163">
        <f t="shared" si="48"/>
        <v>2312.4567249592055</v>
      </c>
      <c r="N32" s="164">
        <f t="shared" si="42"/>
        <v>1077.4656252722048</v>
      </c>
      <c r="O32" s="168">
        <f t="shared" si="63"/>
        <v>1906.03669110653</v>
      </c>
      <c r="P32" s="169">
        <f t="shared" si="45"/>
        <v>1077.4656252722048</v>
      </c>
      <c r="Q32" s="171">
        <f t="shared" si="69"/>
        <v>1637.8554969762786</v>
      </c>
      <c r="R32" s="172">
        <f t="shared" si="51"/>
        <v>1077.4656252722048</v>
      </c>
      <c r="S32" s="175">
        <f t="shared" si="70"/>
        <v>1368.3813440957003</v>
      </c>
      <c r="T32" s="176">
        <f t="shared" si="62"/>
        <v>1077.465625272205</v>
      </c>
      <c r="U32" s="372">
        <f t="shared" si="71"/>
        <v>1077.4656252722045</v>
      </c>
      <c r="V32" s="373">
        <f t="shared" si="72"/>
        <v>1077.4656252722045</v>
      </c>
      <c r="W32" s="374">
        <f t="shared" si="73"/>
        <v>919.72465773235399</v>
      </c>
      <c r="X32" s="375">
        <f t="shared" si="74"/>
        <v>1077.4656252722048</v>
      </c>
      <c r="Y32" s="380">
        <f t="shared" si="75"/>
        <v>742.58930893760351</v>
      </c>
      <c r="Z32" s="381">
        <f t="shared" si="76"/>
        <v>1077.4656252722048</v>
      </c>
      <c r="AA32" s="382">
        <f t="shared" si="77"/>
        <v>684.94489798554048</v>
      </c>
      <c r="AB32" s="383">
        <f t="shared" si="78"/>
        <v>1077.4656252722045</v>
      </c>
      <c r="AC32" s="166">
        <f t="shared" si="17"/>
        <v>5243.0554791370751</v>
      </c>
      <c r="AD32" s="167">
        <f t="shared" si="18"/>
        <v>1077.4656252722045</v>
      </c>
      <c r="AF32" s="111">
        <v>28</v>
      </c>
      <c r="AG32" s="112"/>
      <c r="AH32" s="421"/>
      <c r="AI32" s="421"/>
      <c r="AJ32" s="421"/>
      <c r="AK32" s="163">
        <f t="shared" si="19"/>
        <v>6197.3840228906711</v>
      </c>
      <c r="AL32" s="164">
        <f t="shared" si="20"/>
        <v>2887.6078757295086</v>
      </c>
      <c r="AM32" s="168">
        <f t="shared" si="35"/>
        <v>5108.1783321655003</v>
      </c>
      <c r="AN32" s="169">
        <f t="shared" si="36"/>
        <v>2887.6078757295086</v>
      </c>
      <c r="AO32" s="171">
        <f t="shared" si="43"/>
        <v>4389.4527318964265</v>
      </c>
      <c r="AP32" s="172">
        <f t="shared" si="44"/>
        <v>2887.607875729509</v>
      </c>
      <c r="AQ32" s="119">
        <f t="shared" si="46"/>
        <v>3667.2620021764769</v>
      </c>
      <c r="AR32" s="176">
        <f t="shared" si="47"/>
        <v>2887.6078757295095</v>
      </c>
      <c r="AS32" s="173">
        <f t="shared" si="52"/>
        <v>2887.6078757295086</v>
      </c>
      <c r="AT32" s="361">
        <f t="shared" si="53"/>
        <v>2887.6078757295086</v>
      </c>
      <c r="AU32" s="363">
        <f t="shared" si="54"/>
        <v>2464.8620827227091</v>
      </c>
      <c r="AV32" s="364">
        <f t="shared" si="55"/>
        <v>2887.607875729509</v>
      </c>
      <c r="AW32" s="366">
        <f t="shared" si="56"/>
        <v>1990.1393479527774</v>
      </c>
      <c r="AX32" s="367">
        <f t="shared" si="57"/>
        <v>2887.6078757295086</v>
      </c>
      <c r="AY32" s="368">
        <f t="shared" si="58"/>
        <v>1835.6523266012489</v>
      </c>
      <c r="AZ32" s="369">
        <f t="shared" si="59"/>
        <v>2887.607875729509</v>
      </c>
      <c r="BA32" s="125"/>
      <c r="BB32" s="126"/>
    </row>
    <row r="33" spans="2:54" x14ac:dyDescent="0.3">
      <c r="B33" s="182"/>
      <c r="C33" s="185" t="s">
        <v>253</v>
      </c>
      <c r="D33" s="53">
        <v>1.7689999999999999</v>
      </c>
      <c r="E33" s="177">
        <f t="shared" si="79"/>
        <v>6.593062999999999</v>
      </c>
      <c r="F33" s="184"/>
      <c r="H33" s="111">
        <v>29</v>
      </c>
      <c r="I33" s="161">
        <f t="shared" si="29"/>
        <v>5240.1501700403596</v>
      </c>
      <c r="J33" s="162">
        <f t="shared" si="12"/>
        <v>1115.9465404604978</v>
      </c>
      <c r="K33" s="157">
        <f t="shared" si="41"/>
        <v>3331.2120179286317</v>
      </c>
      <c r="L33" s="158">
        <f t="shared" si="30"/>
        <v>1115.9465404604978</v>
      </c>
      <c r="M33" s="163">
        <f t="shared" si="48"/>
        <v>2395.04446513632</v>
      </c>
      <c r="N33" s="164">
        <f t="shared" si="42"/>
        <v>1115.9465404604978</v>
      </c>
      <c r="O33" s="168">
        <f t="shared" si="63"/>
        <v>1974.1094300746204</v>
      </c>
      <c r="P33" s="169">
        <f t="shared" si="45"/>
        <v>1115.9465404604978</v>
      </c>
      <c r="Q33" s="171">
        <f t="shared" si="69"/>
        <v>1696.3503361540029</v>
      </c>
      <c r="R33" s="172">
        <f t="shared" si="51"/>
        <v>1115.946540460498</v>
      </c>
      <c r="S33" s="175">
        <f t="shared" si="70"/>
        <v>1417.2521063848321</v>
      </c>
      <c r="T33" s="176">
        <f t="shared" si="62"/>
        <v>1115.9465404604978</v>
      </c>
      <c r="U33" s="372">
        <f t="shared" si="71"/>
        <v>1115.9465404604978</v>
      </c>
      <c r="V33" s="373">
        <f t="shared" si="72"/>
        <v>1115.9465404604978</v>
      </c>
      <c r="W33" s="374">
        <f t="shared" si="73"/>
        <v>952.5719669370809</v>
      </c>
      <c r="X33" s="375">
        <f t="shared" si="74"/>
        <v>1115.9465404604978</v>
      </c>
      <c r="Y33" s="380">
        <f t="shared" si="75"/>
        <v>769.110355685375</v>
      </c>
      <c r="Z33" s="381">
        <f t="shared" si="76"/>
        <v>1115.9465404604975</v>
      </c>
      <c r="AA33" s="382">
        <f t="shared" si="77"/>
        <v>709.40721577073839</v>
      </c>
      <c r="AB33" s="383">
        <f t="shared" si="78"/>
        <v>1115.9465404604975</v>
      </c>
      <c r="AC33" s="166">
        <f t="shared" si="17"/>
        <v>5430.3074605348284</v>
      </c>
      <c r="AD33" s="167">
        <f t="shared" si="18"/>
        <v>1115.9465404604978</v>
      </c>
      <c r="AF33" s="111">
        <v>29</v>
      </c>
      <c r="AG33" s="112"/>
      <c r="AH33" s="421"/>
      <c r="AI33" s="421"/>
      <c r="AJ33" s="421"/>
      <c r="AK33" s="163">
        <f t="shared" si="19"/>
        <v>6418.7191665653381</v>
      </c>
      <c r="AL33" s="164">
        <f t="shared" si="20"/>
        <v>2990.736728434134</v>
      </c>
      <c r="AM33" s="168">
        <f t="shared" si="35"/>
        <v>5290.6132725999832</v>
      </c>
      <c r="AN33" s="169">
        <f t="shared" si="36"/>
        <v>2990.7367284341344</v>
      </c>
      <c r="AO33" s="171">
        <f t="shared" si="43"/>
        <v>4546.2189008927271</v>
      </c>
      <c r="AP33" s="172">
        <f t="shared" si="44"/>
        <v>2990.736728434134</v>
      </c>
      <c r="AQ33" s="119">
        <f t="shared" si="46"/>
        <v>3798.235645111351</v>
      </c>
      <c r="AR33" s="176">
        <f t="shared" si="47"/>
        <v>2990.7367284341344</v>
      </c>
      <c r="AS33" s="173">
        <f t="shared" si="52"/>
        <v>2990.7367284341344</v>
      </c>
      <c r="AT33" s="361">
        <f t="shared" si="53"/>
        <v>2990.7367284341344</v>
      </c>
      <c r="AU33" s="363">
        <f t="shared" si="54"/>
        <v>2552.8928713913774</v>
      </c>
      <c r="AV33" s="364">
        <f t="shared" si="55"/>
        <v>2990.7367284341349</v>
      </c>
      <c r="AW33" s="366">
        <f t="shared" si="56"/>
        <v>2061.2157532368051</v>
      </c>
      <c r="AX33" s="367">
        <f t="shared" si="57"/>
        <v>2990.736728434134</v>
      </c>
      <c r="AY33" s="368">
        <f t="shared" si="58"/>
        <v>1901.2113382655789</v>
      </c>
      <c r="AZ33" s="369">
        <f t="shared" si="59"/>
        <v>2990.7367284341335</v>
      </c>
      <c r="BA33" s="125"/>
      <c r="BB33" s="126"/>
    </row>
    <row r="34" spans="2:54" x14ac:dyDescent="0.3">
      <c r="B34" s="182"/>
      <c r="C34" s="185" t="s">
        <v>254</v>
      </c>
      <c r="D34" s="53">
        <v>1.5201</v>
      </c>
      <c r="E34" s="177">
        <f t="shared" si="79"/>
        <v>5.6654127000000001</v>
      </c>
      <c r="F34" s="184"/>
      <c r="H34" s="123">
        <v>30</v>
      </c>
      <c r="I34" s="161">
        <f t="shared" si="29"/>
        <v>5420.8450034900279</v>
      </c>
      <c r="J34" s="162">
        <f t="shared" si="12"/>
        <v>1154.427455648791</v>
      </c>
      <c r="K34" s="157">
        <f t="shared" si="41"/>
        <v>3446.0813978572055</v>
      </c>
      <c r="L34" s="158">
        <f t="shared" si="30"/>
        <v>1154.4274556487908</v>
      </c>
      <c r="M34" s="163">
        <f t="shared" si="48"/>
        <v>2477.6322053134345</v>
      </c>
      <c r="N34" s="164">
        <f t="shared" si="42"/>
        <v>1154.4274556487908</v>
      </c>
      <c r="O34" s="168">
        <f t="shared" si="63"/>
        <v>2042.1821690427109</v>
      </c>
      <c r="P34" s="169">
        <f t="shared" si="45"/>
        <v>1154.4274556487908</v>
      </c>
      <c r="Q34" s="171">
        <f t="shared" si="69"/>
        <v>1754.845175331727</v>
      </c>
      <c r="R34" s="172">
        <f t="shared" si="51"/>
        <v>1154.4274556487908</v>
      </c>
      <c r="S34" s="175">
        <f t="shared" si="70"/>
        <v>1466.1228686739644</v>
      </c>
      <c r="T34" s="176">
        <f t="shared" si="62"/>
        <v>1154.4274556487908</v>
      </c>
      <c r="U34" s="372">
        <f t="shared" si="71"/>
        <v>1154.427455648791</v>
      </c>
      <c r="V34" s="373">
        <f t="shared" si="72"/>
        <v>1154.427455648791</v>
      </c>
      <c r="W34" s="374">
        <f t="shared" si="73"/>
        <v>985.41927614180781</v>
      </c>
      <c r="X34" s="375">
        <f t="shared" si="74"/>
        <v>1154.4274556487908</v>
      </c>
      <c r="Y34" s="380">
        <f t="shared" si="75"/>
        <v>795.6314024331466</v>
      </c>
      <c r="Z34" s="381">
        <f t="shared" si="76"/>
        <v>1154.4274556487908</v>
      </c>
      <c r="AA34" s="382">
        <f t="shared" si="77"/>
        <v>733.86953355593641</v>
      </c>
      <c r="AB34" s="383">
        <f t="shared" si="78"/>
        <v>1154.4274556487908</v>
      </c>
      <c r="AC34" s="166">
        <f t="shared" si="17"/>
        <v>5617.5594419325807</v>
      </c>
      <c r="AD34" s="167">
        <f t="shared" si="18"/>
        <v>1154.4274556487908</v>
      </c>
      <c r="AF34" s="123">
        <v>30</v>
      </c>
      <c r="AG34" s="112"/>
      <c r="AH34" s="421"/>
      <c r="AI34" s="424"/>
      <c r="AJ34" s="421"/>
      <c r="AK34" s="163">
        <f t="shared" si="19"/>
        <v>6640.0543102400052</v>
      </c>
      <c r="AL34" s="164">
        <f t="shared" si="20"/>
        <v>3093.8655811387594</v>
      </c>
      <c r="AM34" s="168">
        <f t="shared" si="35"/>
        <v>5473.0482130344644</v>
      </c>
      <c r="AN34" s="169">
        <f t="shared" si="36"/>
        <v>3093.8655811387589</v>
      </c>
      <c r="AO34" s="171">
        <f t="shared" si="43"/>
        <v>4702.9850698890286</v>
      </c>
      <c r="AP34" s="172">
        <f t="shared" si="44"/>
        <v>3093.8655811387598</v>
      </c>
      <c r="AQ34" s="119">
        <f t="shared" si="46"/>
        <v>3929.2092880462246</v>
      </c>
      <c r="AR34" s="176">
        <f t="shared" si="47"/>
        <v>3093.8655811387594</v>
      </c>
      <c r="AS34" s="173">
        <f t="shared" si="52"/>
        <v>3093.8655811387594</v>
      </c>
      <c r="AT34" s="361">
        <f t="shared" si="53"/>
        <v>3093.8655811387594</v>
      </c>
      <c r="AU34" s="363">
        <f t="shared" si="54"/>
        <v>2640.9236600600452</v>
      </c>
      <c r="AV34" s="364">
        <f t="shared" si="55"/>
        <v>3093.8655811387594</v>
      </c>
      <c r="AW34" s="366">
        <f t="shared" si="56"/>
        <v>2132.2921585208328</v>
      </c>
      <c r="AX34" s="367">
        <f t="shared" si="57"/>
        <v>3093.8655811387589</v>
      </c>
      <c r="AY34" s="368">
        <f t="shared" si="58"/>
        <v>1966.7703499299091</v>
      </c>
      <c r="AZ34" s="369">
        <f t="shared" si="59"/>
        <v>3093.8655811387589</v>
      </c>
      <c r="BA34" s="125"/>
      <c r="BB34" s="126"/>
    </row>
    <row r="35" spans="2:54" x14ac:dyDescent="0.3">
      <c r="B35" s="182"/>
      <c r="C35" s="185" t="s">
        <v>255</v>
      </c>
      <c r="D35" s="53">
        <v>1.27</v>
      </c>
      <c r="E35" s="177">
        <f t="shared" si="79"/>
        <v>4.7332900000000002</v>
      </c>
      <c r="F35" s="184"/>
      <c r="H35" s="111">
        <v>31</v>
      </c>
      <c r="I35" s="161">
        <f t="shared" si="29"/>
        <v>5601.5398369396953</v>
      </c>
      <c r="J35" s="162">
        <f t="shared" si="12"/>
        <v>1192.9083708370838</v>
      </c>
      <c r="K35" s="157">
        <f t="shared" si="41"/>
        <v>3560.9507777857789</v>
      </c>
      <c r="L35" s="158">
        <f t="shared" si="30"/>
        <v>1192.9083708370838</v>
      </c>
      <c r="M35" s="163">
        <f t="shared" si="48"/>
        <v>2560.219945490549</v>
      </c>
      <c r="N35" s="164">
        <f t="shared" si="42"/>
        <v>1192.9083708370838</v>
      </c>
      <c r="O35" s="168">
        <f t="shared" si="63"/>
        <v>2110.254908010801</v>
      </c>
      <c r="P35" s="169">
        <f t="shared" si="45"/>
        <v>1192.9083708370838</v>
      </c>
      <c r="Q35" s="171">
        <f t="shared" si="69"/>
        <v>1813.3400145094513</v>
      </c>
      <c r="R35" s="172">
        <f t="shared" si="51"/>
        <v>1192.908370837084</v>
      </c>
      <c r="S35" s="175">
        <f t="shared" si="70"/>
        <v>1514.9936309630966</v>
      </c>
      <c r="T35" s="176">
        <f t="shared" si="62"/>
        <v>1192.908370837084</v>
      </c>
      <c r="U35" s="372">
        <f t="shared" si="71"/>
        <v>1192.9083708370838</v>
      </c>
      <c r="V35" s="373">
        <f t="shared" si="72"/>
        <v>1192.9083708370838</v>
      </c>
      <c r="W35" s="374">
        <f t="shared" si="73"/>
        <v>1018.2665853465347</v>
      </c>
      <c r="X35" s="375">
        <f t="shared" si="74"/>
        <v>1192.9083708370838</v>
      </c>
      <c r="Y35" s="380">
        <f t="shared" si="75"/>
        <v>822.1524491809181</v>
      </c>
      <c r="Z35" s="381">
        <f t="shared" si="76"/>
        <v>1192.9083708370836</v>
      </c>
      <c r="AA35" s="382">
        <f t="shared" si="77"/>
        <v>758.3318513411341</v>
      </c>
      <c r="AB35" s="383">
        <f t="shared" si="78"/>
        <v>1192.9083708370836</v>
      </c>
      <c r="AC35" s="166">
        <f t="shared" si="17"/>
        <v>5804.811423330334</v>
      </c>
      <c r="AD35" s="167">
        <f t="shared" si="18"/>
        <v>1192.9083708370838</v>
      </c>
      <c r="AF35" s="111">
        <v>31</v>
      </c>
      <c r="AG35" s="112"/>
      <c r="AH35" s="421"/>
      <c r="AI35" s="424"/>
      <c r="AJ35" s="421"/>
      <c r="AK35" s="163">
        <f t="shared" si="19"/>
        <v>6861.3894539146713</v>
      </c>
      <c r="AL35" s="164">
        <f t="shared" si="20"/>
        <v>3196.9944338433843</v>
      </c>
      <c r="AM35" s="168">
        <f t="shared" si="35"/>
        <v>5655.4831534689474</v>
      </c>
      <c r="AN35" s="169">
        <f t="shared" si="36"/>
        <v>3196.9944338433847</v>
      </c>
      <c r="AO35" s="171">
        <f t="shared" si="43"/>
        <v>4859.7512388853293</v>
      </c>
      <c r="AP35" s="172">
        <f t="shared" si="44"/>
        <v>3196.9944338433847</v>
      </c>
      <c r="AQ35" s="119">
        <f t="shared" si="46"/>
        <v>4060.1829309810987</v>
      </c>
      <c r="AR35" s="176">
        <f t="shared" si="47"/>
        <v>3196.9944338433847</v>
      </c>
      <c r="AS35" s="173">
        <f t="shared" si="52"/>
        <v>3196.9944338433847</v>
      </c>
      <c r="AT35" s="361">
        <f t="shared" si="53"/>
        <v>3196.9944338433847</v>
      </c>
      <c r="AU35" s="363">
        <f t="shared" si="54"/>
        <v>2728.954448728713</v>
      </c>
      <c r="AV35" s="364">
        <f t="shared" si="55"/>
        <v>3196.9944338433843</v>
      </c>
      <c r="AW35" s="366">
        <f t="shared" si="56"/>
        <v>2203.368563804861</v>
      </c>
      <c r="AX35" s="367">
        <f t="shared" si="57"/>
        <v>3196.9944338433847</v>
      </c>
      <c r="AY35" s="368">
        <f t="shared" si="58"/>
        <v>2032.3293615942396</v>
      </c>
      <c r="AZ35" s="369">
        <f t="shared" si="59"/>
        <v>3196.9944338433843</v>
      </c>
      <c r="BA35" s="125"/>
      <c r="BB35" s="126"/>
    </row>
    <row r="36" spans="2:54" x14ac:dyDescent="0.3">
      <c r="B36" s="182"/>
      <c r="C36" s="185" t="s">
        <v>320</v>
      </c>
      <c r="D36" s="53">
        <v>1</v>
      </c>
      <c r="E36" s="177">
        <f>D36*$D$41</f>
        <v>3.7269999999999999</v>
      </c>
      <c r="F36" s="184"/>
      <c r="H36" s="111">
        <v>32</v>
      </c>
      <c r="I36" s="161">
        <f t="shared" si="29"/>
        <v>5782.2346703893627</v>
      </c>
      <c r="J36" s="162">
        <f t="shared" si="12"/>
        <v>1231.3892860253768</v>
      </c>
      <c r="K36" s="157">
        <f t="shared" si="41"/>
        <v>3675.8201577143527</v>
      </c>
      <c r="L36" s="158">
        <f t="shared" si="30"/>
        <v>1231.3892860253768</v>
      </c>
      <c r="M36" s="163">
        <f t="shared" si="48"/>
        <v>2642.8076856676639</v>
      </c>
      <c r="N36" s="164">
        <f t="shared" si="42"/>
        <v>1231.389286025377</v>
      </c>
      <c r="O36" s="168">
        <f t="shared" si="63"/>
        <v>2178.3276469788916</v>
      </c>
      <c r="P36" s="169">
        <f t="shared" si="45"/>
        <v>1231.3892860253768</v>
      </c>
      <c r="Q36" s="171">
        <f t="shared" si="69"/>
        <v>1871.8348536871754</v>
      </c>
      <c r="R36" s="172">
        <f t="shared" si="51"/>
        <v>1231.3892860253768</v>
      </c>
      <c r="S36" s="175">
        <f t="shared" si="70"/>
        <v>1563.8643932522286</v>
      </c>
      <c r="T36" s="176">
        <f t="shared" si="62"/>
        <v>1231.3892860253768</v>
      </c>
      <c r="U36" s="372">
        <f t="shared" si="71"/>
        <v>1231.3892860253768</v>
      </c>
      <c r="V36" s="373">
        <f t="shared" si="72"/>
        <v>1231.3892860253768</v>
      </c>
      <c r="W36" s="374">
        <f t="shared" si="73"/>
        <v>1051.1138945512619</v>
      </c>
      <c r="X36" s="375">
        <f t="shared" si="74"/>
        <v>1231.389286025377</v>
      </c>
      <c r="Y36" s="380">
        <f t="shared" si="75"/>
        <v>848.67349592868959</v>
      </c>
      <c r="Z36" s="381">
        <f t="shared" si="76"/>
        <v>1231.3892860253766</v>
      </c>
      <c r="AA36" s="382">
        <f t="shared" si="77"/>
        <v>782.79416912633201</v>
      </c>
      <c r="AB36" s="383">
        <f t="shared" si="78"/>
        <v>1231.3892860253766</v>
      </c>
      <c r="AC36" s="166">
        <f t="shared" si="17"/>
        <v>5992.0634047280864</v>
      </c>
      <c r="AD36" s="167">
        <f t="shared" si="18"/>
        <v>1231.3892860253768</v>
      </c>
      <c r="AF36" s="111">
        <v>32</v>
      </c>
      <c r="AG36" s="112"/>
      <c r="AH36" s="421"/>
      <c r="AI36" s="424"/>
      <c r="AJ36" s="421"/>
      <c r="AK36" s="163">
        <f t="shared" si="19"/>
        <v>7082.7245975893393</v>
      </c>
      <c r="AL36" s="164">
        <f t="shared" si="20"/>
        <v>3300.1232865480101</v>
      </c>
      <c r="AM36" s="168">
        <f t="shared" si="35"/>
        <v>5837.9180939034286</v>
      </c>
      <c r="AN36" s="169">
        <f t="shared" si="36"/>
        <v>3300.1232865480097</v>
      </c>
      <c r="AO36" s="171">
        <f t="shared" si="43"/>
        <v>5016.5174078816299</v>
      </c>
      <c r="AP36" s="172">
        <f t="shared" si="44"/>
        <v>3300.1232865480101</v>
      </c>
      <c r="AQ36" s="119">
        <f t="shared" si="46"/>
        <v>4191.1565739159732</v>
      </c>
      <c r="AR36" s="176">
        <f t="shared" si="47"/>
        <v>3300.1232865480106</v>
      </c>
      <c r="AS36" s="173">
        <f t="shared" si="52"/>
        <v>3300.1232865480101</v>
      </c>
      <c r="AT36" s="361">
        <f t="shared" si="53"/>
        <v>3300.1232865480101</v>
      </c>
      <c r="AU36" s="363">
        <f t="shared" si="54"/>
        <v>2816.9852373973813</v>
      </c>
      <c r="AV36" s="364">
        <f t="shared" si="55"/>
        <v>3300.1232865480097</v>
      </c>
      <c r="AW36" s="366">
        <f t="shared" si="56"/>
        <v>2274.4449690888887</v>
      </c>
      <c r="AX36" s="367">
        <f t="shared" si="57"/>
        <v>3300.1232865480101</v>
      </c>
      <c r="AY36" s="368">
        <f t="shared" si="58"/>
        <v>2097.88837325857</v>
      </c>
      <c r="AZ36" s="369">
        <f t="shared" si="59"/>
        <v>3300.1232865480097</v>
      </c>
      <c r="BA36" s="125"/>
      <c r="BB36" s="126"/>
    </row>
    <row r="37" spans="2:54" x14ac:dyDescent="0.3">
      <c r="B37" s="182"/>
      <c r="C37" s="185" t="s">
        <v>321</v>
      </c>
      <c r="D37" s="53">
        <v>0.85360000000000003</v>
      </c>
      <c r="E37" s="177">
        <f t="shared" ref="E37:E40" si="80">D37*$D$41</f>
        <v>3.1813672</v>
      </c>
      <c r="F37" s="184"/>
      <c r="H37" s="111">
        <v>33</v>
      </c>
      <c r="I37" s="161">
        <f t="shared" si="29"/>
        <v>5962.9295038390301</v>
      </c>
      <c r="J37" s="162">
        <f t="shared" si="12"/>
        <v>1269.8702012136698</v>
      </c>
      <c r="K37" s="157">
        <f t="shared" si="41"/>
        <v>3790.6895376429256</v>
      </c>
      <c r="L37" s="158">
        <f t="shared" si="30"/>
        <v>1269.8702012136698</v>
      </c>
      <c r="M37" s="163">
        <f t="shared" si="48"/>
        <v>2725.3954258447779</v>
      </c>
      <c r="N37" s="164">
        <f t="shared" si="42"/>
        <v>1269.8702012136698</v>
      </c>
      <c r="O37" s="168">
        <f t="shared" si="63"/>
        <v>2246.4003859469817</v>
      </c>
      <c r="P37" s="169">
        <f t="shared" si="45"/>
        <v>1269.8702012136698</v>
      </c>
      <c r="Q37" s="171">
        <f t="shared" si="69"/>
        <v>1930.3296928648997</v>
      </c>
      <c r="R37" s="172">
        <f t="shared" si="51"/>
        <v>1269.87020121367</v>
      </c>
      <c r="S37" s="175">
        <f t="shared" si="70"/>
        <v>1612.7351555413609</v>
      </c>
      <c r="T37" s="176">
        <f t="shared" si="62"/>
        <v>1269.87020121367</v>
      </c>
      <c r="U37" s="372">
        <f t="shared" si="71"/>
        <v>1269.87020121367</v>
      </c>
      <c r="V37" s="373">
        <f t="shared" si="72"/>
        <v>1269.87020121367</v>
      </c>
      <c r="W37" s="374">
        <f t="shared" si="73"/>
        <v>1083.9612037559887</v>
      </c>
      <c r="X37" s="375">
        <f t="shared" si="74"/>
        <v>1269.8702012136698</v>
      </c>
      <c r="Y37" s="380">
        <f t="shared" si="75"/>
        <v>875.19454267646131</v>
      </c>
      <c r="Z37" s="381">
        <f t="shared" si="76"/>
        <v>1269.8702012136698</v>
      </c>
      <c r="AA37" s="382">
        <f t="shared" si="77"/>
        <v>807.25648691152992</v>
      </c>
      <c r="AB37" s="383">
        <f t="shared" si="78"/>
        <v>1269.8702012136698</v>
      </c>
      <c r="AC37" s="166">
        <f t="shared" si="17"/>
        <v>6179.3153861258388</v>
      </c>
      <c r="AD37" s="167">
        <f t="shared" si="18"/>
        <v>1269.8702012136698</v>
      </c>
      <c r="AF37" s="111">
        <v>33</v>
      </c>
      <c r="AG37" s="112"/>
      <c r="AH37" s="421"/>
      <c r="AI37" s="424"/>
      <c r="AJ37" s="421"/>
      <c r="AK37" s="421"/>
      <c r="AL37" s="421"/>
      <c r="AM37" s="168">
        <f t="shared" si="35"/>
        <v>6020.3530343379107</v>
      </c>
      <c r="AN37" s="169">
        <f t="shared" si="36"/>
        <v>3403.2521392526346</v>
      </c>
      <c r="AO37" s="171">
        <f t="shared" si="43"/>
        <v>5173.2835768779314</v>
      </c>
      <c r="AP37" s="172">
        <f t="shared" si="44"/>
        <v>3403.2521392526355</v>
      </c>
      <c r="AQ37" s="119">
        <f t="shared" si="46"/>
        <v>4322.1302168508473</v>
      </c>
      <c r="AR37" s="176">
        <f t="shared" si="47"/>
        <v>3403.2521392526355</v>
      </c>
      <c r="AS37" s="173">
        <f t="shared" si="52"/>
        <v>3403.2521392526351</v>
      </c>
      <c r="AT37" s="361">
        <f t="shared" si="53"/>
        <v>3403.2521392526351</v>
      </c>
      <c r="AU37" s="363">
        <f t="shared" si="54"/>
        <v>2905.01602606605</v>
      </c>
      <c r="AV37" s="364">
        <f t="shared" si="55"/>
        <v>3403.252139252636</v>
      </c>
      <c r="AW37" s="366">
        <f t="shared" si="56"/>
        <v>2345.5213743729164</v>
      </c>
      <c r="AX37" s="367">
        <f t="shared" si="57"/>
        <v>3403.2521392526355</v>
      </c>
      <c r="AY37" s="368">
        <f t="shared" si="58"/>
        <v>2163.4473849229003</v>
      </c>
      <c r="AZ37" s="369">
        <f t="shared" si="59"/>
        <v>3403.2521392526351</v>
      </c>
      <c r="BA37" s="125"/>
      <c r="BB37" s="126"/>
    </row>
    <row r="38" spans="2:54" x14ac:dyDescent="0.3">
      <c r="B38" s="182"/>
      <c r="C38" s="185" t="s">
        <v>322</v>
      </c>
      <c r="D38" s="53">
        <v>0.68920000000000003</v>
      </c>
      <c r="E38" s="177">
        <f t="shared" si="80"/>
        <v>2.5686483999999998</v>
      </c>
      <c r="F38" s="184"/>
      <c r="H38" s="111">
        <v>34</v>
      </c>
      <c r="I38" s="161">
        <f t="shared" si="29"/>
        <v>6143.6243372886984</v>
      </c>
      <c r="J38" s="162">
        <f t="shared" si="12"/>
        <v>1308.3511164019631</v>
      </c>
      <c r="K38" s="157">
        <f t="shared" si="41"/>
        <v>3905.5589175714995</v>
      </c>
      <c r="L38" s="158">
        <f t="shared" si="30"/>
        <v>1308.3511164019628</v>
      </c>
      <c r="M38" s="163">
        <f t="shared" si="48"/>
        <v>2807.9831660218924</v>
      </c>
      <c r="N38" s="164">
        <f t="shared" si="42"/>
        <v>1308.3511164019628</v>
      </c>
      <c r="O38" s="168">
        <f t="shared" si="63"/>
        <v>2314.4731249150723</v>
      </c>
      <c r="P38" s="169">
        <f t="shared" si="45"/>
        <v>1308.3511164019628</v>
      </c>
      <c r="Q38" s="171">
        <f t="shared" si="69"/>
        <v>1988.824532042624</v>
      </c>
      <c r="R38" s="172">
        <f t="shared" si="51"/>
        <v>1308.3511164019631</v>
      </c>
      <c r="S38" s="175">
        <f t="shared" si="70"/>
        <v>1661.6059178304929</v>
      </c>
      <c r="T38" s="176">
        <f t="shared" si="62"/>
        <v>1308.3511164019628</v>
      </c>
      <c r="U38" s="372">
        <f t="shared" si="71"/>
        <v>1308.3511164019628</v>
      </c>
      <c r="V38" s="373">
        <f t="shared" si="72"/>
        <v>1308.3511164019628</v>
      </c>
      <c r="W38" s="374">
        <f t="shared" si="73"/>
        <v>1116.8085129607155</v>
      </c>
      <c r="X38" s="375">
        <f t="shared" si="74"/>
        <v>1308.3511164019628</v>
      </c>
      <c r="Y38" s="380">
        <f t="shared" si="75"/>
        <v>901.7155894242328</v>
      </c>
      <c r="Z38" s="381">
        <f t="shared" si="76"/>
        <v>1308.3511164019628</v>
      </c>
      <c r="AA38" s="382">
        <f t="shared" si="77"/>
        <v>831.71880469672772</v>
      </c>
      <c r="AB38" s="383">
        <f t="shared" si="78"/>
        <v>1308.3511164019626</v>
      </c>
      <c r="AC38" s="166">
        <f t="shared" si="17"/>
        <v>6366.5673675235921</v>
      </c>
      <c r="AD38" s="167">
        <f t="shared" si="18"/>
        <v>1308.3511164019628</v>
      </c>
      <c r="AF38" s="111">
        <v>34</v>
      </c>
      <c r="AG38" s="112"/>
      <c r="AH38" s="421"/>
      <c r="AI38" s="424"/>
      <c r="AJ38" s="421"/>
      <c r="AK38" s="421"/>
      <c r="AL38" s="421"/>
      <c r="AM38" s="168">
        <f t="shared" si="35"/>
        <v>6202.7879747723946</v>
      </c>
      <c r="AN38" s="169">
        <f t="shared" si="36"/>
        <v>3506.3809919572609</v>
      </c>
      <c r="AO38" s="171">
        <f t="shared" si="43"/>
        <v>5330.049745874232</v>
      </c>
      <c r="AP38" s="172">
        <f t="shared" si="44"/>
        <v>3506.3809919572609</v>
      </c>
      <c r="AQ38" s="119">
        <f t="shared" si="46"/>
        <v>4453.1038597857214</v>
      </c>
      <c r="AR38" s="176">
        <f t="shared" si="47"/>
        <v>3506.3809919572609</v>
      </c>
      <c r="AS38" s="173">
        <f t="shared" si="52"/>
        <v>3506.3809919572609</v>
      </c>
      <c r="AT38" s="361">
        <f t="shared" si="53"/>
        <v>3506.3809919572609</v>
      </c>
      <c r="AU38" s="363">
        <f t="shared" si="54"/>
        <v>2993.0468147347178</v>
      </c>
      <c r="AV38" s="364">
        <f t="shared" si="55"/>
        <v>3506.3809919572609</v>
      </c>
      <c r="AW38" s="366">
        <f t="shared" si="56"/>
        <v>2416.5977796569441</v>
      </c>
      <c r="AX38" s="367">
        <f t="shared" si="57"/>
        <v>3506.3809919572604</v>
      </c>
      <c r="AY38" s="368">
        <f t="shared" si="58"/>
        <v>2229.0063965872305</v>
      </c>
      <c r="AZ38" s="369">
        <f t="shared" si="59"/>
        <v>3506.3809919572604</v>
      </c>
      <c r="BA38" s="125"/>
      <c r="BB38" s="126"/>
    </row>
    <row r="39" spans="2:54" x14ac:dyDescent="0.3">
      <c r="B39" s="182"/>
      <c r="C39" s="185" t="s">
        <v>323</v>
      </c>
      <c r="D39" s="53">
        <v>0.63570000000000004</v>
      </c>
      <c r="E39" s="177">
        <f t="shared" si="80"/>
        <v>2.3692538999999999</v>
      </c>
      <c r="F39" s="184"/>
      <c r="H39" s="123">
        <v>35</v>
      </c>
      <c r="I39" s="161">
        <f t="shared" si="29"/>
        <v>6324.3191707383658</v>
      </c>
      <c r="J39" s="162">
        <f t="shared" si="12"/>
        <v>1346.8320315902561</v>
      </c>
      <c r="K39" s="157">
        <f t="shared" si="41"/>
        <v>4020.4282975000729</v>
      </c>
      <c r="L39" s="158">
        <f t="shared" si="30"/>
        <v>1346.8320315902558</v>
      </c>
      <c r="M39" s="163">
        <f t="shared" si="48"/>
        <v>2890.5709061990074</v>
      </c>
      <c r="N39" s="164">
        <f t="shared" si="42"/>
        <v>1346.8320315902561</v>
      </c>
      <c r="O39" s="168">
        <f t="shared" si="63"/>
        <v>2382.5458638831624</v>
      </c>
      <c r="P39" s="169">
        <f t="shared" si="45"/>
        <v>1346.8320315902558</v>
      </c>
      <c r="Q39" s="171">
        <f t="shared" si="69"/>
        <v>2047.3193712203481</v>
      </c>
      <c r="R39" s="172">
        <f t="shared" si="51"/>
        <v>1346.8320315902561</v>
      </c>
      <c r="S39" s="175">
        <f t="shared" si="70"/>
        <v>1710.4766801196251</v>
      </c>
      <c r="T39" s="176">
        <f t="shared" si="62"/>
        <v>1346.8320315902561</v>
      </c>
      <c r="U39" s="372">
        <f t="shared" si="71"/>
        <v>1346.8320315902558</v>
      </c>
      <c r="V39" s="373">
        <f t="shared" si="72"/>
        <v>1346.8320315902558</v>
      </c>
      <c r="W39" s="374">
        <f t="shared" si="73"/>
        <v>1149.6558221654425</v>
      </c>
      <c r="X39" s="375">
        <f t="shared" si="74"/>
        <v>1346.8320315902558</v>
      </c>
      <c r="Y39" s="380">
        <f t="shared" si="75"/>
        <v>928.2366361720043</v>
      </c>
      <c r="Z39" s="381">
        <f t="shared" si="76"/>
        <v>1346.8320315902558</v>
      </c>
      <c r="AA39" s="382">
        <f t="shared" si="77"/>
        <v>856.18112248192563</v>
      </c>
      <c r="AB39" s="383">
        <f t="shared" si="78"/>
        <v>1346.8320315902558</v>
      </c>
      <c r="AC39" s="166">
        <f t="shared" ref="AC39:AC57" si="81">(H39*$E$40*336)/$E$22</f>
        <v>6553.8193489213445</v>
      </c>
      <c r="AD39" s="167">
        <f t="shared" ref="AD39:AD57" si="82">AC39/$D$40</f>
        <v>1346.8320315902558</v>
      </c>
      <c r="AF39" s="123">
        <v>35</v>
      </c>
      <c r="AG39" s="112"/>
      <c r="AH39" s="421"/>
      <c r="AI39" s="424"/>
      <c r="AJ39" s="421"/>
      <c r="AK39" s="421"/>
      <c r="AL39" s="421"/>
      <c r="AM39" s="168">
        <f t="shared" si="35"/>
        <v>6385.2229152068758</v>
      </c>
      <c r="AN39" s="169">
        <f t="shared" si="36"/>
        <v>3609.5098446618858</v>
      </c>
      <c r="AO39" s="171">
        <f t="shared" si="43"/>
        <v>5486.8159148705336</v>
      </c>
      <c r="AP39" s="172">
        <f t="shared" si="44"/>
        <v>3609.5098446618863</v>
      </c>
      <c r="AQ39" s="119">
        <f t="shared" si="46"/>
        <v>4584.0775027205964</v>
      </c>
      <c r="AR39" s="176">
        <f t="shared" si="47"/>
        <v>3609.5098446618867</v>
      </c>
      <c r="AS39" s="173">
        <f t="shared" si="52"/>
        <v>3609.5098446618858</v>
      </c>
      <c r="AT39" s="361">
        <f t="shared" si="53"/>
        <v>3609.5098446618858</v>
      </c>
      <c r="AU39" s="363">
        <f t="shared" si="54"/>
        <v>3081.0776034033865</v>
      </c>
      <c r="AV39" s="364">
        <f t="shared" si="55"/>
        <v>3609.5098446618867</v>
      </c>
      <c r="AW39" s="366">
        <f t="shared" si="56"/>
        <v>2487.6741849409718</v>
      </c>
      <c r="AX39" s="367">
        <f t="shared" si="57"/>
        <v>3609.5098446618858</v>
      </c>
      <c r="AY39" s="368">
        <f t="shared" si="58"/>
        <v>2294.5654082515612</v>
      </c>
      <c r="AZ39" s="369">
        <f t="shared" si="59"/>
        <v>3609.5098446618863</v>
      </c>
      <c r="BA39" s="125"/>
      <c r="BB39" s="126"/>
    </row>
    <row r="40" spans="2:54" x14ac:dyDescent="0.3">
      <c r="B40" s="182"/>
      <c r="C40" s="185" t="s">
        <v>256</v>
      </c>
      <c r="D40" s="53">
        <v>4.8661000000000003</v>
      </c>
      <c r="E40" s="177">
        <f t="shared" si="80"/>
        <v>18.135954699999999</v>
      </c>
      <c r="F40" s="184"/>
      <c r="H40" s="111">
        <v>36</v>
      </c>
      <c r="I40" s="161">
        <f t="shared" si="29"/>
        <v>6505.0140041880322</v>
      </c>
      <c r="J40" s="162">
        <f t="shared" si="12"/>
        <v>1385.3129467785488</v>
      </c>
      <c r="K40" s="157">
        <f t="shared" si="41"/>
        <v>4135.2976774286462</v>
      </c>
      <c r="L40" s="158">
        <f t="shared" si="30"/>
        <v>1385.3129467785488</v>
      </c>
      <c r="M40" s="163">
        <f t="shared" si="48"/>
        <v>2973.1586463761214</v>
      </c>
      <c r="N40" s="164">
        <f t="shared" si="42"/>
        <v>1385.3129467785488</v>
      </c>
      <c r="O40" s="168">
        <f t="shared" si="63"/>
        <v>2450.6186028512529</v>
      </c>
      <c r="P40" s="169">
        <f t="shared" si="45"/>
        <v>1385.3129467785488</v>
      </c>
      <c r="Q40" s="171">
        <f t="shared" si="69"/>
        <v>2105.8142103980722</v>
      </c>
      <c r="R40" s="172">
        <f t="shared" si="51"/>
        <v>1385.3129467785488</v>
      </c>
      <c r="S40" s="175">
        <f t="shared" si="70"/>
        <v>1759.3474424087572</v>
      </c>
      <c r="T40" s="176">
        <f t="shared" si="62"/>
        <v>1385.3129467785488</v>
      </c>
      <c r="U40" s="372">
        <f t="shared" si="71"/>
        <v>1385.3129467785491</v>
      </c>
      <c r="V40" s="373">
        <f t="shared" si="72"/>
        <v>1385.3129467785491</v>
      </c>
      <c r="W40" s="374">
        <f t="shared" si="73"/>
        <v>1182.5031313701693</v>
      </c>
      <c r="X40" s="375">
        <f t="shared" si="74"/>
        <v>1385.3129467785488</v>
      </c>
      <c r="Y40" s="380">
        <f t="shared" si="75"/>
        <v>954.7576829197759</v>
      </c>
      <c r="Z40" s="381">
        <f t="shared" si="76"/>
        <v>1385.3129467785488</v>
      </c>
      <c r="AA40" s="382">
        <f t="shared" si="77"/>
        <v>880.64344026712354</v>
      </c>
      <c r="AB40" s="383">
        <f t="shared" si="78"/>
        <v>1385.3129467785488</v>
      </c>
      <c r="AC40" s="166">
        <f t="shared" si="81"/>
        <v>6741.0713303190978</v>
      </c>
      <c r="AD40" s="167">
        <f t="shared" si="82"/>
        <v>1385.3129467785491</v>
      </c>
      <c r="AF40" s="111">
        <v>36</v>
      </c>
      <c r="AG40" s="112"/>
      <c r="AH40" s="421"/>
      <c r="AI40" s="424"/>
      <c r="AJ40" s="421"/>
      <c r="AK40" s="421"/>
      <c r="AL40" s="421"/>
      <c r="AM40" s="168">
        <f t="shared" si="35"/>
        <v>6567.6578556413579</v>
      </c>
      <c r="AN40" s="169">
        <f t="shared" si="36"/>
        <v>3712.6386973665112</v>
      </c>
      <c r="AO40" s="171">
        <f t="shared" si="43"/>
        <v>5643.5820838668351</v>
      </c>
      <c r="AP40" s="172">
        <f t="shared" si="44"/>
        <v>3712.6386973665121</v>
      </c>
      <c r="AQ40" s="119">
        <f t="shared" si="46"/>
        <v>4715.0511456554696</v>
      </c>
      <c r="AR40" s="176">
        <f t="shared" si="47"/>
        <v>3712.6386973665112</v>
      </c>
      <c r="AS40" s="173">
        <f t="shared" si="52"/>
        <v>3712.6386973665112</v>
      </c>
      <c r="AT40" s="361">
        <f t="shared" si="53"/>
        <v>3712.6386973665112</v>
      </c>
      <c r="AU40" s="363">
        <f t="shared" si="54"/>
        <v>3169.1083920720544</v>
      </c>
      <c r="AV40" s="364">
        <f t="shared" si="55"/>
        <v>3712.6386973665117</v>
      </c>
      <c r="AW40" s="366">
        <f t="shared" si="56"/>
        <v>2558.7505902249995</v>
      </c>
      <c r="AX40" s="367">
        <f t="shared" si="57"/>
        <v>3712.6386973665112</v>
      </c>
      <c r="AY40" s="368">
        <f t="shared" si="58"/>
        <v>2360.1244199158909</v>
      </c>
      <c r="AZ40" s="369">
        <f t="shared" si="59"/>
        <v>3712.6386973665108</v>
      </c>
      <c r="BA40" s="125"/>
      <c r="BB40" s="126"/>
    </row>
    <row r="41" spans="2:54" x14ac:dyDescent="0.3">
      <c r="B41" s="182"/>
      <c r="C41" s="185" t="s">
        <v>272</v>
      </c>
      <c r="D41" s="238">
        <v>3.7269999999999999</v>
      </c>
      <c r="E41" s="183"/>
      <c r="F41" s="184"/>
      <c r="H41" s="111">
        <v>37</v>
      </c>
      <c r="I41" s="325">
        <f t="shared" si="29"/>
        <v>6685.7088376377005</v>
      </c>
      <c r="J41" s="326">
        <f t="shared" si="12"/>
        <v>1423.7938619668421</v>
      </c>
      <c r="K41" s="157">
        <f t="shared" si="41"/>
        <v>4250.1670573572201</v>
      </c>
      <c r="L41" s="158">
        <f t="shared" si="30"/>
        <v>1423.7938619668419</v>
      </c>
      <c r="M41" s="163">
        <f t="shared" si="48"/>
        <v>3055.7463865532359</v>
      </c>
      <c r="N41" s="164">
        <f t="shared" si="42"/>
        <v>1423.7938619668419</v>
      </c>
      <c r="O41" s="168">
        <f t="shared" si="63"/>
        <v>2518.6913418193431</v>
      </c>
      <c r="P41" s="169">
        <f t="shared" si="45"/>
        <v>1423.7938619668419</v>
      </c>
      <c r="Q41" s="171">
        <f t="shared" si="69"/>
        <v>2164.3090495757965</v>
      </c>
      <c r="R41" s="172">
        <f t="shared" si="51"/>
        <v>1423.7938619668421</v>
      </c>
      <c r="S41" s="175">
        <f t="shared" si="70"/>
        <v>1808.2182046978894</v>
      </c>
      <c r="T41" s="176">
        <f t="shared" si="62"/>
        <v>1423.7938619668421</v>
      </c>
      <c r="U41" s="372">
        <f t="shared" si="71"/>
        <v>1423.7938619668419</v>
      </c>
      <c r="V41" s="373">
        <f t="shared" si="72"/>
        <v>1423.7938619668419</v>
      </c>
      <c r="W41" s="374">
        <f t="shared" si="73"/>
        <v>1215.3504405748963</v>
      </c>
      <c r="X41" s="375">
        <f t="shared" si="74"/>
        <v>1423.7938619668419</v>
      </c>
      <c r="Y41" s="380">
        <f t="shared" si="75"/>
        <v>981.27872966754751</v>
      </c>
      <c r="Z41" s="381">
        <f t="shared" si="76"/>
        <v>1423.7938619668419</v>
      </c>
      <c r="AA41" s="382">
        <f t="shared" si="77"/>
        <v>905.10575805232145</v>
      </c>
      <c r="AB41" s="383">
        <f t="shared" si="78"/>
        <v>1423.7938619668419</v>
      </c>
      <c r="AC41" s="166">
        <f t="shared" si="81"/>
        <v>6928.3233117168502</v>
      </c>
      <c r="AD41" s="167">
        <f t="shared" si="82"/>
        <v>1423.7938619668421</v>
      </c>
      <c r="AF41" s="111">
        <v>37</v>
      </c>
      <c r="AG41" s="112"/>
      <c r="AH41" s="421"/>
      <c r="AI41" s="424"/>
      <c r="AJ41" s="421"/>
      <c r="AK41" s="421"/>
      <c r="AL41" s="421"/>
      <c r="AM41" s="168">
        <f t="shared" ref="AM41:AM42" si="83">(AF41*$E$50*336)/$E$22</f>
        <v>6750.0927960758409</v>
      </c>
      <c r="AN41" s="169">
        <f t="shared" ref="AN41:AN42" si="84">AM41/$D$50</f>
        <v>3815.7675500711371</v>
      </c>
      <c r="AO41" s="171">
        <f t="shared" si="43"/>
        <v>5800.3482528631348</v>
      </c>
      <c r="AP41" s="172">
        <f t="shared" si="44"/>
        <v>3815.7675500711366</v>
      </c>
      <c r="AQ41" s="119">
        <f t="shared" si="46"/>
        <v>4846.0247885903445</v>
      </c>
      <c r="AR41" s="176">
        <f t="shared" si="47"/>
        <v>3815.7675500711375</v>
      </c>
      <c r="AS41" s="173">
        <f t="shared" si="52"/>
        <v>3815.7675500711366</v>
      </c>
      <c r="AT41" s="361">
        <f t="shared" si="53"/>
        <v>3815.7675500711366</v>
      </c>
      <c r="AU41" s="363">
        <f t="shared" si="54"/>
        <v>3257.1391807407226</v>
      </c>
      <c r="AV41" s="364">
        <f t="shared" si="55"/>
        <v>3815.7675500711371</v>
      </c>
      <c r="AW41" s="366">
        <f t="shared" si="56"/>
        <v>2629.8269955090273</v>
      </c>
      <c r="AX41" s="367">
        <f t="shared" si="57"/>
        <v>3815.7675500711362</v>
      </c>
      <c r="AY41" s="368">
        <f t="shared" si="58"/>
        <v>2425.6834315802216</v>
      </c>
      <c r="AZ41" s="369">
        <f t="shared" si="59"/>
        <v>3815.7675500711366</v>
      </c>
      <c r="BA41" s="125"/>
      <c r="BB41" s="126"/>
    </row>
    <row r="42" spans="2:54" ht="17.25" thickBot="1" x14ac:dyDescent="0.35">
      <c r="B42" s="186"/>
      <c r="C42" s="187"/>
      <c r="D42" s="187"/>
      <c r="E42" s="187"/>
      <c r="F42" s="188"/>
      <c r="H42" s="111">
        <v>38</v>
      </c>
      <c r="I42" s="325">
        <f t="shared" si="29"/>
        <v>6866.4036710873688</v>
      </c>
      <c r="J42" s="326">
        <f t="shared" si="12"/>
        <v>1462.2747771551351</v>
      </c>
      <c r="K42" s="157">
        <f t="shared" si="41"/>
        <v>4365.0364372857939</v>
      </c>
      <c r="L42" s="158">
        <f t="shared" si="30"/>
        <v>1462.2747771551351</v>
      </c>
      <c r="M42" s="163">
        <f t="shared" si="48"/>
        <v>3138.3341267303508</v>
      </c>
      <c r="N42" s="164">
        <f t="shared" si="42"/>
        <v>1462.2747771551351</v>
      </c>
      <c r="O42" s="168">
        <f t="shared" si="63"/>
        <v>2586.7640807874336</v>
      </c>
      <c r="P42" s="169">
        <f t="shared" si="45"/>
        <v>1462.2747771551349</v>
      </c>
      <c r="Q42" s="171">
        <f t="shared" si="69"/>
        <v>2222.8038887535208</v>
      </c>
      <c r="R42" s="172">
        <f t="shared" si="51"/>
        <v>1462.2747771551351</v>
      </c>
      <c r="S42" s="175">
        <f t="shared" si="70"/>
        <v>1857.0889669870216</v>
      </c>
      <c r="T42" s="176">
        <f t="shared" si="62"/>
        <v>1462.2747771551351</v>
      </c>
      <c r="U42" s="372">
        <f t="shared" si="71"/>
        <v>1462.2747771551351</v>
      </c>
      <c r="V42" s="373">
        <f t="shared" si="72"/>
        <v>1462.2747771551351</v>
      </c>
      <c r="W42" s="374">
        <f t="shared" si="73"/>
        <v>1248.1977497796233</v>
      </c>
      <c r="X42" s="375">
        <f t="shared" si="74"/>
        <v>1462.2747771551351</v>
      </c>
      <c r="Y42" s="380">
        <f t="shared" si="75"/>
        <v>1007.7997764153191</v>
      </c>
      <c r="Z42" s="381">
        <f t="shared" si="76"/>
        <v>1462.2747771551351</v>
      </c>
      <c r="AA42" s="382">
        <f t="shared" si="77"/>
        <v>929.56807583751925</v>
      </c>
      <c r="AB42" s="383">
        <f t="shared" si="78"/>
        <v>1462.2747771551349</v>
      </c>
      <c r="AC42" s="166">
        <f t="shared" si="81"/>
        <v>7115.5752931146026</v>
      </c>
      <c r="AD42" s="167">
        <f t="shared" si="82"/>
        <v>1462.2747771551349</v>
      </c>
      <c r="AF42" s="111">
        <v>38</v>
      </c>
      <c r="AG42" s="112"/>
      <c r="AH42" s="421"/>
      <c r="AI42" s="424"/>
      <c r="AJ42" s="421"/>
      <c r="AK42" s="421"/>
      <c r="AL42" s="421"/>
      <c r="AM42" s="168">
        <f t="shared" si="83"/>
        <v>6932.527736510322</v>
      </c>
      <c r="AN42" s="169">
        <f t="shared" si="84"/>
        <v>3918.8964027757615</v>
      </c>
      <c r="AO42" s="171">
        <f t="shared" si="43"/>
        <v>5957.1144218594354</v>
      </c>
      <c r="AP42" s="172">
        <f t="shared" si="44"/>
        <v>3918.8964027757615</v>
      </c>
      <c r="AQ42" s="119">
        <f t="shared" si="46"/>
        <v>4976.9984315252186</v>
      </c>
      <c r="AR42" s="176">
        <f t="shared" si="47"/>
        <v>3918.8964027757625</v>
      </c>
      <c r="AS42" s="173">
        <f t="shared" si="52"/>
        <v>3918.896402775762</v>
      </c>
      <c r="AT42" s="361">
        <f t="shared" si="53"/>
        <v>3918.896402775762</v>
      </c>
      <c r="AU42" s="363">
        <f t="shared" si="54"/>
        <v>3345.1699694093904</v>
      </c>
      <c r="AV42" s="364">
        <f t="shared" si="55"/>
        <v>3918.896402775762</v>
      </c>
      <c r="AW42" s="366">
        <f t="shared" si="56"/>
        <v>2700.9034007930554</v>
      </c>
      <c r="AX42" s="367">
        <f t="shared" si="57"/>
        <v>3918.896402775762</v>
      </c>
      <c r="AY42" s="368">
        <f t="shared" si="58"/>
        <v>2491.2424432445519</v>
      </c>
      <c r="AZ42" s="369">
        <f t="shared" si="59"/>
        <v>3918.8964027757615</v>
      </c>
      <c r="BA42" s="125"/>
      <c r="BB42" s="126"/>
    </row>
    <row r="43" spans="2:54" ht="17.25" thickBot="1" x14ac:dyDescent="0.35">
      <c r="H43" s="111">
        <v>39</v>
      </c>
      <c r="I43" s="112"/>
      <c r="J43" s="421"/>
      <c r="K43" s="157">
        <f t="shared" si="41"/>
        <v>4479.9058172143668</v>
      </c>
      <c r="L43" s="158">
        <f t="shared" si="30"/>
        <v>1500.7556923434279</v>
      </c>
      <c r="M43" s="163">
        <f t="shared" si="48"/>
        <v>3220.9218669074648</v>
      </c>
      <c r="N43" s="164">
        <f t="shared" si="42"/>
        <v>1500.7556923434279</v>
      </c>
      <c r="O43" s="168">
        <f t="shared" si="63"/>
        <v>2654.8368197555237</v>
      </c>
      <c r="P43" s="169">
        <f t="shared" si="45"/>
        <v>1500.7556923434279</v>
      </c>
      <c r="Q43" s="171">
        <f t="shared" si="69"/>
        <v>2281.2987279312451</v>
      </c>
      <c r="R43" s="172">
        <f t="shared" si="51"/>
        <v>1500.7556923434281</v>
      </c>
      <c r="S43" s="175">
        <f t="shared" si="70"/>
        <v>1905.9597292761537</v>
      </c>
      <c r="T43" s="176">
        <f t="shared" si="62"/>
        <v>1500.7556923434281</v>
      </c>
      <c r="U43" s="372">
        <f t="shared" si="71"/>
        <v>1500.7556923434281</v>
      </c>
      <c r="V43" s="373">
        <f t="shared" si="72"/>
        <v>1500.7556923434281</v>
      </c>
      <c r="W43" s="374">
        <f t="shared" si="73"/>
        <v>1281.0450589843501</v>
      </c>
      <c r="X43" s="375">
        <f t="shared" si="74"/>
        <v>1500.7556923434279</v>
      </c>
      <c r="Y43" s="380">
        <f t="shared" si="75"/>
        <v>1034.3208231630906</v>
      </c>
      <c r="Z43" s="381">
        <f t="shared" si="76"/>
        <v>1500.7556923434279</v>
      </c>
      <c r="AA43" s="382">
        <f t="shared" si="77"/>
        <v>954.03039362271716</v>
      </c>
      <c r="AB43" s="383">
        <f t="shared" si="78"/>
        <v>1500.7556923434279</v>
      </c>
      <c r="AC43" s="166">
        <f t="shared" si="81"/>
        <v>7302.8272745123559</v>
      </c>
      <c r="AD43" s="167">
        <f t="shared" si="82"/>
        <v>1500.7556923434281</v>
      </c>
      <c r="AF43" s="111">
        <v>39</v>
      </c>
      <c r="AG43" s="112"/>
      <c r="AH43" s="421"/>
      <c r="AI43" s="424"/>
      <c r="AJ43" s="421"/>
      <c r="AK43" s="421"/>
      <c r="AL43" s="421"/>
      <c r="AM43" s="421"/>
      <c r="AN43" s="421"/>
      <c r="AO43" s="171">
        <f t="shared" si="43"/>
        <v>6113.8805908557379</v>
      </c>
      <c r="AP43" s="172">
        <f t="shared" si="44"/>
        <v>4022.0252554803878</v>
      </c>
      <c r="AQ43" s="119">
        <f t="shared" si="46"/>
        <v>5107.9720744600927</v>
      </c>
      <c r="AR43" s="176">
        <f t="shared" si="47"/>
        <v>4022.0252554803878</v>
      </c>
      <c r="AS43" s="173">
        <f t="shared" si="52"/>
        <v>4022.0252554803874</v>
      </c>
      <c r="AT43" s="361">
        <f t="shared" si="53"/>
        <v>4022.0252554803874</v>
      </c>
      <c r="AU43" s="363">
        <f t="shared" si="54"/>
        <v>3433.2007580780592</v>
      </c>
      <c r="AV43" s="364">
        <f t="shared" si="55"/>
        <v>4022.0252554803878</v>
      </c>
      <c r="AW43" s="366">
        <f t="shared" si="56"/>
        <v>2771.9798060770827</v>
      </c>
      <c r="AX43" s="367">
        <f t="shared" si="57"/>
        <v>4022.0252554803869</v>
      </c>
      <c r="AY43" s="368">
        <f t="shared" si="58"/>
        <v>2556.8014549088821</v>
      </c>
      <c r="AZ43" s="369">
        <f t="shared" si="59"/>
        <v>4022.0252554803869</v>
      </c>
      <c r="BA43" s="125"/>
      <c r="BB43" s="126"/>
    </row>
    <row r="44" spans="2:54" x14ac:dyDescent="0.3">
      <c r="B44" s="178"/>
      <c r="C44" s="574" t="s">
        <v>338</v>
      </c>
      <c r="D44" s="574"/>
      <c r="E44" s="574"/>
      <c r="F44" s="179"/>
      <c r="H44" s="123">
        <v>40</v>
      </c>
      <c r="I44" s="112"/>
      <c r="J44" s="421"/>
      <c r="K44" s="157">
        <f t="shared" si="41"/>
        <v>4594.7751971429407</v>
      </c>
      <c r="L44" s="158">
        <f t="shared" si="30"/>
        <v>1539.2366075317211</v>
      </c>
      <c r="M44" s="163">
        <f t="shared" si="48"/>
        <v>3303.5096070845793</v>
      </c>
      <c r="N44" s="164">
        <f t="shared" si="42"/>
        <v>1539.2366075317209</v>
      </c>
      <c r="O44" s="168">
        <f t="shared" si="63"/>
        <v>2722.9095587236143</v>
      </c>
      <c r="P44" s="169">
        <f t="shared" si="45"/>
        <v>1539.2366075317209</v>
      </c>
      <c r="Q44" s="171">
        <f t="shared" si="69"/>
        <v>2339.7935671089695</v>
      </c>
      <c r="R44" s="172">
        <f t="shared" si="51"/>
        <v>1539.2366075317211</v>
      </c>
      <c r="S44" s="175">
        <f t="shared" si="70"/>
        <v>1954.8304915652859</v>
      </c>
      <c r="T44" s="176">
        <f t="shared" si="62"/>
        <v>1539.2366075317211</v>
      </c>
      <c r="U44" s="372">
        <f t="shared" si="71"/>
        <v>1539.2366075317211</v>
      </c>
      <c r="V44" s="373">
        <f t="shared" si="72"/>
        <v>1539.2366075317211</v>
      </c>
      <c r="W44" s="374">
        <f t="shared" si="73"/>
        <v>1313.8923681890772</v>
      </c>
      <c r="X44" s="375">
        <f t="shared" si="74"/>
        <v>1539.2366075317211</v>
      </c>
      <c r="Y44" s="380">
        <f t="shared" si="75"/>
        <v>1060.8418699108622</v>
      </c>
      <c r="Z44" s="381">
        <f t="shared" si="76"/>
        <v>1539.2366075317211</v>
      </c>
      <c r="AA44" s="382">
        <f t="shared" si="77"/>
        <v>978.49271140791507</v>
      </c>
      <c r="AB44" s="383">
        <f t="shared" si="78"/>
        <v>1539.2366075317209</v>
      </c>
      <c r="AC44" s="166">
        <f t="shared" si="81"/>
        <v>7490.0792559101083</v>
      </c>
      <c r="AD44" s="167">
        <f t="shared" si="82"/>
        <v>1539.2366075317211</v>
      </c>
      <c r="AF44" s="123">
        <v>40</v>
      </c>
      <c r="AG44" s="112"/>
      <c r="AH44" s="421"/>
      <c r="AI44" s="424"/>
      <c r="AJ44" s="421"/>
      <c r="AK44" s="421"/>
      <c r="AL44" s="421"/>
      <c r="AM44" s="421"/>
      <c r="AN44" s="421"/>
      <c r="AO44" s="171">
        <f t="shared" si="43"/>
        <v>6270.6467598520385</v>
      </c>
      <c r="AP44" s="172">
        <f t="shared" si="44"/>
        <v>4125.1541081850128</v>
      </c>
      <c r="AQ44" s="119">
        <f t="shared" si="46"/>
        <v>5238.9457173949677</v>
      </c>
      <c r="AR44" s="176">
        <f t="shared" si="47"/>
        <v>4125.1541081850137</v>
      </c>
      <c r="AS44" s="173">
        <f t="shared" si="52"/>
        <v>4125.1541081850128</v>
      </c>
      <c r="AT44" s="361">
        <f t="shared" si="53"/>
        <v>4125.1541081850128</v>
      </c>
      <c r="AU44" s="363">
        <f t="shared" si="54"/>
        <v>3521.231546746727</v>
      </c>
      <c r="AV44" s="364">
        <f t="shared" si="55"/>
        <v>4125.1541081850128</v>
      </c>
      <c r="AW44" s="366">
        <f t="shared" si="56"/>
        <v>2843.0562113611109</v>
      </c>
      <c r="AX44" s="367">
        <f t="shared" si="57"/>
        <v>4125.1541081850128</v>
      </c>
      <c r="AY44" s="368">
        <f t="shared" si="58"/>
        <v>2622.3604665732123</v>
      </c>
      <c r="AZ44" s="369">
        <f t="shared" si="59"/>
        <v>4125.1541081850119</v>
      </c>
      <c r="BA44" s="125"/>
      <c r="BB44" s="126"/>
    </row>
    <row r="45" spans="2:54" x14ac:dyDescent="0.3">
      <c r="B45" s="180"/>
      <c r="C45" s="575" t="s">
        <v>273</v>
      </c>
      <c r="D45" s="575"/>
      <c r="E45" s="575"/>
      <c r="F45" s="181"/>
      <c r="H45" s="111">
        <v>41</v>
      </c>
      <c r="I45" s="112"/>
      <c r="J45" s="421"/>
      <c r="K45" s="157">
        <f t="shared" si="41"/>
        <v>4709.6445770715145</v>
      </c>
      <c r="L45" s="158">
        <f t="shared" si="30"/>
        <v>1577.7175227200141</v>
      </c>
      <c r="M45" s="163">
        <f t="shared" si="48"/>
        <v>3386.0973472616943</v>
      </c>
      <c r="N45" s="164">
        <f t="shared" si="42"/>
        <v>1577.7175227200141</v>
      </c>
      <c r="O45" s="168">
        <f t="shared" si="63"/>
        <v>2790.9822976917044</v>
      </c>
      <c r="P45" s="169">
        <f t="shared" si="45"/>
        <v>1577.7175227200139</v>
      </c>
      <c r="Q45" s="171">
        <f t="shared" si="69"/>
        <v>2398.2884062866938</v>
      </c>
      <c r="R45" s="172">
        <f t="shared" si="51"/>
        <v>1577.7175227200144</v>
      </c>
      <c r="S45" s="175">
        <f t="shared" si="70"/>
        <v>2003.7012538544182</v>
      </c>
      <c r="T45" s="176">
        <f t="shared" si="62"/>
        <v>1577.7175227200144</v>
      </c>
      <c r="U45" s="372">
        <f t="shared" si="71"/>
        <v>1577.7175227200139</v>
      </c>
      <c r="V45" s="373">
        <f t="shared" si="72"/>
        <v>1577.7175227200139</v>
      </c>
      <c r="W45" s="374">
        <f t="shared" si="73"/>
        <v>1346.739677393804</v>
      </c>
      <c r="X45" s="375">
        <f t="shared" si="74"/>
        <v>1577.7175227200139</v>
      </c>
      <c r="Y45" s="380">
        <f t="shared" si="75"/>
        <v>1087.3629166586336</v>
      </c>
      <c r="Z45" s="381">
        <f t="shared" si="76"/>
        <v>1577.7175227200139</v>
      </c>
      <c r="AA45" s="382">
        <f t="shared" si="77"/>
        <v>1002.9550291931129</v>
      </c>
      <c r="AB45" s="383">
        <f t="shared" si="78"/>
        <v>1577.7175227200139</v>
      </c>
      <c r="AC45" s="166">
        <f t="shared" si="81"/>
        <v>7677.3312373078606</v>
      </c>
      <c r="AD45" s="167">
        <f t="shared" si="82"/>
        <v>1577.7175227200139</v>
      </c>
      <c r="AF45" s="111">
        <v>41</v>
      </c>
      <c r="AG45" s="112"/>
      <c r="AH45" s="421"/>
      <c r="AI45" s="424"/>
      <c r="AJ45" s="421"/>
      <c r="AK45" s="421"/>
      <c r="AL45" s="421"/>
      <c r="AM45" s="421"/>
      <c r="AN45" s="421"/>
      <c r="AO45" s="171">
        <f t="shared" si="43"/>
        <v>6427.4129288483391</v>
      </c>
      <c r="AP45" s="172">
        <f t="shared" si="44"/>
        <v>4228.2829608896382</v>
      </c>
      <c r="AQ45" s="119">
        <f t="shared" si="46"/>
        <v>5369.9193603298409</v>
      </c>
      <c r="AR45" s="176">
        <f t="shared" si="47"/>
        <v>4228.2829608896382</v>
      </c>
      <c r="AS45" s="173">
        <f t="shared" si="52"/>
        <v>4228.2829608896382</v>
      </c>
      <c r="AT45" s="361">
        <f t="shared" si="53"/>
        <v>4228.2829608896382</v>
      </c>
      <c r="AU45" s="363">
        <f t="shared" si="54"/>
        <v>3609.2623354153957</v>
      </c>
      <c r="AV45" s="364">
        <f t="shared" si="55"/>
        <v>4228.2829608896391</v>
      </c>
      <c r="AW45" s="366">
        <f t="shared" si="56"/>
        <v>2914.1326166451386</v>
      </c>
      <c r="AX45" s="367">
        <f t="shared" si="57"/>
        <v>4228.2829608896382</v>
      </c>
      <c r="AY45" s="368">
        <f t="shared" si="58"/>
        <v>2687.919478237543</v>
      </c>
      <c r="AZ45" s="369">
        <f t="shared" si="59"/>
        <v>4228.2829608896382</v>
      </c>
      <c r="BA45" s="125"/>
      <c r="BB45" s="126"/>
    </row>
    <row r="46" spans="2:54" x14ac:dyDescent="0.3">
      <c r="B46" s="182"/>
      <c r="C46" s="183"/>
      <c r="D46" s="183"/>
      <c r="E46" s="183"/>
      <c r="F46" s="184"/>
      <c r="H46" s="111">
        <v>42</v>
      </c>
      <c r="I46" s="112"/>
      <c r="J46" s="421"/>
      <c r="K46" s="157">
        <f t="shared" si="41"/>
        <v>4824.5139570000874</v>
      </c>
      <c r="L46" s="158">
        <f t="shared" si="30"/>
        <v>1616.1984379083069</v>
      </c>
      <c r="M46" s="163">
        <f t="shared" si="48"/>
        <v>3468.6850874388088</v>
      </c>
      <c r="N46" s="164">
        <f t="shared" si="42"/>
        <v>1616.1984379083071</v>
      </c>
      <c r="O46" s="168">
        <f t="shared" si="63"/>
        <v>2859.0550366597954</v>
      </c>
      <c r="P46" s="169">
        <f t="shared" si="45"/>
        <v>1616.1984379083074</v>
      </c>
      <c r="Q46" s="171">
        <f t="shared" si="69"/>
        <v>2456.7832454644176</v>
      </c>
      <c r="R46" s="172">
        <f t="shared" si="51"/>
        <v>1616.1984379083071</v>
      </c>
      <c r="S46" s="175">
        <f t="shared" si="70"/>
        <v>2052.5720161435502</v>
      </c>
      <c r="T46" s="176">
        <f t="shared" si="62"/>
        <v>1616.1984379083071</v>
      </c>
      <c r="U46" s="372">
        <f t="shared" si="71"/>
        <v>1616.1984379083071</v>
      </c>
      <c r="V46" s="373">
        <f t="shared" si="72"/>
        <v>1616.1984379083071</v>
      </c>
      <c r="W46" s="374">
        <f t="shared" si="73"/>
        <v>1379.5869865985312</v>
      </c>
      <c r="X46" s="375">
        <f t="shared" si="74"/>
        <v>1616.1984379083074</v>
      </c>
      <c r="Y46" s="380">
        <f t="shared" si="75"/>
        <v>1113.8839634064052</v>
      </c>
      <c r="Z46" s="381">
        <f t="shared" si="76"/>
        <v>1616.1984379083069</v>
      </c>
      <c r="AA46" s="382">
        <f t="shared" si="77"/>
        <v>1027.4173469783107</v>
      </c>
      <c r="AB46" s="383">
        <f t="shared" si="78"/>
        <v>1616.1984379083067</v>
      </c>
      <c r="AC46" s="166">
        <f t="shared" si="81"/>
        <v>7864.5832187056139</v>
      </c>
      <c r="AD46" s="167">
        <f t="shared" si="82"/>
        <v>1616.1984379083071</v>
      </c>
      <c r="AF46" s="111">
        <v>42</v>
      </c>
      <c r="AG46" s="112"/>
      <c r="AH46" s="421"/>
      <c r="AI46" s="424"/>
      <c r="AJ46" s="421"/>
      <c r="AK46" s="421"/>
      <c r="AL46" s="421"/>
      <c r="AM46" s="421"/>
      <c r="AN46" s="421"/>
      <c r="AO46" s="171">
        <f t="shared" si="43"/>
        <v>6584.1790978446397</v>
      </c>
      <c r="AP46" s="172">
        <f t="shared" si="44"/>
        <v>4331.4118135942635</v>
      </c>
      <c r="AQ46" s="119">
        <f t="shared" si="46"/>
        <v>5500.8930032647149</v>
      </c>
      <c r="AR46" s="176">
        <f t="shared" si="47"/>
        <v>4331.4118135942635</v>
      </c>
      <c r="AS46" s="173">
        <f t="shared" si="52"/>
        <v>4331.4118135942626</v>
      </c>
      <c r="AT46" s="361">
        <f t="shared" si="53"/>
        <v>4331.4118135942626</v>
      </c>
      <c r="AU46" s="363">
        <f t="shared" si="54"/>
        <v>3697.293124084063</v>
      </c>
      <c r="AV46" s="364">
        <f t="shared" si="55"/>
        <v>4331.4118135942626</v>
      </c>
      <c r="AW46" s="366">
        <f t="shared" si="56"/>
        <v>2985.2090219291663</v>
      </c>
      <c r="AX46" s="367">
        <f t="shared" si="57"/>
        <v>4331.4118135942635</v>
      </c>
      <c r="AY46" s="368">
        <f t="shared" si="58"/>
        <v>2753.4784899018732</v>
      </c>
      <c r="AZ46" s="369">
        <f t="shared" si="59"/>
        <v>4331.4118135942626</v>
      </c>
      <c r="BA46" s="125"/>
      <c r="BB46" s="126"/>
    </row>
    <row r="47" spans="2:54" x14ac:dyDescent="0.3">
      <c r="B47" s="182"/>
      <c r="C47" s="185" t="s">
        <v>250</v>
      </c>
      <c r="D47" s="53">
        <f>D30</f>
        <v>4.6957000000000004</v>
      </c>
      <c r="E47" s="189">
        <f t="shared" ref="E47:E53" si="85">D47*$D$58*$E$58</f>
        <v>46.902342052000009</v>
      </c>
      <c r="F47" s="184"/>
      <c r="H47" s="111">
        <v>43</v>
      </c>
      <c r="I47" s="112"/>
      <c r="J47" s="421"/>
      <c r="K47" s="157">
        <f t="shared" si="41"/>
        <v>4939.3833369286613</v>
      </c>
      <c r="L47" s="158">
        <f t="shared" si="30"/>
        <v>1654.6793530966002</v>
      </c>
      <c r="M47" s="163">
        <f t="shared" si="48"/>
        <v>3551.2728276159232</v>
      </c>
      <c r="N47" s="164">
        <f t="shared" si="42"/>
        <v>1654.6793530966002</v>
      </c>
      <c r="O47" s="168">
        <f t="shared" si="63"/>
        <v>2927.1277756278851</v>
      </c>
      <c r="P47" s="169">
        <f t="shared" si="45"/>
        <v>1654.6793530965999</v>
      </c>
      <c r="Q47" s="171">
        <f t="shared" si="69"/>
        <v>2515.2780846421424</v>
      </c>
      <c r="R47" s="172">
        <f t="shared" si="51"/>
        <v>1654.6793530966004</v>
      </c>
      <c r="S47" s="175">
        <f t="shared" si="70"/>
        <v>2101.4427784326826</v>
      </c>
      <c r="T47" s="176">
        <f t="shared" si="62"/>
        <v>1654.6793530966004</v>
      </c>
      <c r="U47" s="372">
        <f t="shared" si="71"/>
        <v>1654.6793530966002</v>
      </c>
      <c r="V47" s="373">
        <f t="shared" si="72"/>
        <v>1654.6793530966002</v>
      </c>
      <c r="W47" s="374">
        <f t="shared" si="73"/>
        <v>1412.4342958032578</v>
      </c>
      <c r="X47" s="375">
        <f t="shared" si="74"/>
        <v>1654.6793530965999</v>
      </c>
      <c r="Y47" s="380">
        <f t="shared" si="75"/>
        <v>1140.4050101541768</v>
      </c>
      <c r="Z47" s="381">
        <f t="shared" si="76"/>
        <v>1654.6793530966002</v>
      </c>
      <c r="AA47" s="382">
        <f t="shared" si="77"/>
        <v>1051.8796647635086</v>
      </c>
      <c r="AB47" s="383">
        <f t="shared" si="78"/>
        <v>1654.6793530965999</v>
      </c>
      <c r="AC47" s="166">
        <f t="shared" si="81"/>
        <v>8051.8352001033663</v>
      </c>
      <c r="AD47" s="167">
        <f t="shared" si="82"/>
        <v>1654.6793530966002</v>
      </c>
      <c r="AF47" s="111">
        <v>43</v>
      </c>
      <c r="AG47" s="112"/>
      <c r="AH47" s="421"/>
      <c r="AI47" s="424"/>
      <c r="AJ47" s="421"/>
      <c r="AK47" s="421"/>
      <c r="AL47" s="421"/>
      <c r="AM47" s="421"/>
      <c r="AN47" s="421"/>
      <c r="AO47" s="171">
        <f t="shared" ref="AO47:AO48" si="86">(AF47*$E$51*336)/$E$22</f>
        <v>6740.9452668409403</v>
      </c>
      <c r="AP47" s="172">
        <f t="shared" ref="AP47:AP48" si="87">AO47/$D$51</f>
        <v>4434.540666298888</v>
      </c>
      <c r="AQ47" s="119">
        <f t="shared" si="46"/>
        <v>5631.866646199589</v>
      </c>
      <c r="AR47" s="176">
        <f t="shared" si="47"/>
        <v>4434.5406662988889</v>
      </c>
      <c r="AS47" s="173">
        <f t="shared" si="52"/>
        <v>4434.540666298888</v>
      </c>
      <c r="AT47" s="361">
        <f t="shared" si="53"/>
        <v>4434.540666298888</v>
      </c>
      <c r="AU47" s="363">
        <f t="shared" si="54"/>
        <v>3785.3239127527313</v>
      </c>
      <c r="AV47" s="364">
        <f t="shared" si="55"/>
        <v>4434.540666298888</v>
      </c>
      <c r="AW47" s="366">
        <f t="shared" si="56"/>
        <v>3056.285427213194</v>
      </c>
      <c r="AX47" s="367">
        <f t="shared" si="57"/>
        <v>4434.540666298888</v>
      </c>
      <c r="AY47" s="368">
        <f t="shared" si="58"/>
        <v>2819.0375015662034</v>
      </c>
      <c r="AZ47" s="369">
        <f t="shared" si="59"/>
        <v>4434.540666298888</v>
      </c>
      <c r="BA47" s="125"/>
      <c r="BB47" s="126"/>
    </row>
    <row r="48" spans="2:54" x14ac:dyDescent="0.3">
      <c r="B48" s="182"/>
      <c r="C48" s="185" t="s">
        <v>251</v>
      </c>
      <c r="D48" s="53">
        <f t="shared" ref="D48:D57" si="88">D31</f>
        <v>2.9851000000000001</v>
      </c>
      <c r="E48" s="189">
        <f t="shared" si="85"/>
        <v>29.816253436</v>
      </c>
      <c r="F48" s="184"/>
      <c r="H48" s="111">
        <v>44</v>
      </c>
      <c r="I48" s="112"/>
      <c r="J48" s="421"/>
      <c r="K48" s="157">
        <f t="shared" si="41"/>
        <v>5054.2527168572351</v>
      </c>
      <c r="L48" s="158">
        <f t="shared" si="30"/>
        <v>1693.1602682848934</v>
      </c>
      <c r="M48" s="163">
        <f t="shared" si="48"/>
        <v>3633.8605677930377</v>
      </c>
      <c r="N48" s="164">
        <f t="shared" si="42"/>
        <v>1693.1602682848932</v>
      </c>
      <c r="O48" s="168">
        <f t="shared" si="63"/>
        <v>2995.2005145959761</v>
      </c>
      <c r="P48" s="169">
        <f t="shared" si="45"/>
        <v>1693.1602682848934</v>
      </c>
      <c r="Q48" s="171">
        <f t="shared" si="69"/>
        <v>2573.7729238198663</v>
      </c>
      <c r="R48" s="172">
        <f t="shared" si="51"/>
        <v>1693.1602682848932</v>
      </c>
      <c r="S48" s="175">
        <f t="shared" si="70"/>
        <v>2150.3135407218147</v>
      </c>
      <c r="T48" s="176">
        <f t="shared" si="62"/>
        <v>1693.1602682848934</v>
      </c>
      <c r="U48" s="372">
        <f t="shared" si="71"/>
        <v>1693.1602682848932</v>
      </c>
      <c r="V48" s="373">
        <f t="shared" si="72"/>
        <v>1693.1602682848932</v>
      </c>
      <c r="W48" s="374">
        <f t="shared" si="73"/>
        <v>1445.2816050079848</v>
      </c>
      <c r="X48" s="375">
        <f t="shared" si="74"/>
        <v>1693.1602682848932</v>
      </c>
      <c r="Y48" s="380">
        <f t="shared" si="75"/>
        <v>1166.9260569019482</v>
      </c>
      <c r="Z48" s="381">
        <f t="shared" si="76"/>
        <v>1693.1602682848927</v>
      </c>
      <c r="AA48" s="382">
        <f t="shared" si="77"/>
        <v>1076.3419825487067</v>
      </c>
      <c r="AB48" s="383">
        <f t="shared" si="78"/>
        <v>1693.1602682848932</v>
      </c>
      <c r="AC48" s="166">
        <f t="shared" si="81"/>
        <v>8239.0871815011178</v>
      </c>
      <c r="AD48" s="167">
        <f t="shared" si="82"/>
        <v>1693.1602682848929</v>
      </c>
      <c r="AF48" s="111">
        <v>44</v>
      </c>
      <c r="AG48" s="112"/>
      <c r="AH48" s="421"/>
      <c r="AI48" s="424"/>
      <c r="AJ48" s="421"/>
      <c r="AK48" s="421"/>
      <c r="AL48" s="421"/>
      <c r="AM48" s="421"/>
      <c r="AN48" s="421"/>
      <c r="AO48" s="171">
        <f t="shared" si="86"/>
        <v>6897.7114358372419</v>
      </c>
      <c r="AP48" s="172">
        <f t="shared" si="87"/>
        <v>4537.6695190035143</v>
      </c>
      <c r="AQ48" s="119">
        <f t="shared" si="46"/>
        <v>5762.840289134464</v>
      </c>
      <c r="AR48" s="176">
        <f t="shared" si="47"/>
        <v>4537.6695190035152</v>
      </c>
      <c r="AS48" s="173">
        <f t="shared" si="52"/>
        <v>4537.6695190035143</v>
      </c>
      <c r="AT48" s="361">
        <f t="shared" si="53"/>
        <v>4537.6695190035143</v>
      </c>
      <c r="AU48" s="363">
        <f t="shared" si="54"/>
        <v>3873.3547014213991</v>
      </c>
      <c r="AV48" s="364">
        <f t="shared" si="55"/>
        <v>4537.6695190035134</v>
      </c>
      <c r="AW48" s="366">
        <f t="shared" si="56"/>
        <v>3127.3618324972213</v>
      </c>
      <c r="AX48" s="367">
        <f t="shared" si="57"/>
        <v>4537.6695190035125</v>
      </c>
      <c r="AY48" s="368">
        <f t="shared" si="58"/>
        <v>2884.5965132305337</v>
      </c>
      <c r="AZ48" s="369">
        <f t="shared" si="59"/>
        <v>4537.6695190035134</v>
      </c>
      <c r="BA48" s="125"/>
      <c r="BB48" s="126"/>
    </row>
    <row r="49" spans="2:54" x14ac:dyDescent="0.3">
      <c r="B49" s="182"/>
      <c r="C49" s="185" t="s">
        <v>252</v>
      </c>
      <c r="D49" s="53">
        <f t="shared" si="88"/>
        <v>2.1461999999999999</v>
      </c>
      <c r="E49" s="189">
        <f t="shared" si="85"/>
        <v>21.437018232</v>
      </c>
      <c r="F49" s="184"/>
      <c r="H49" s="123">
        <v>45</v>
      </c>
      <c r="I49" s="112"/>
      <c r="J49" s="421"/>
      <c r="K49" s="157">
        <f t="shared" si="41"/>
        <v>5169.122096785808</v>
      </c>
      <c r="L49" s="158">
        <f t="shared" si="30"/>
        <v>1731.6411834731862</v>
      </c>
      <c r="M49" s="163">
        <f t="shared" si="48"/>
        <v>3716.4483079701522</v>
      </c>
      <c r="N49" s="164">
        <f t="shared" si="42"/>
        <v>1731.6411834731862</v>
      </c>
      <c r="O49" s="168">
        <f t="shared" si="63"/>
        <v>3063.2732535640657</v>
      </c>
      <c r="P49" s="169">
        <f t="shared" si="45"/>
        <v>1731.6411834731859</v>
      </c>
      <c r="Q49" s="171">
        <f t="shared" si="69"/>
        <v>2632.2677629975906</v>
      </c>
      <c r="R49" s="172">
        <f t="shared" si="51"/>
        <v>1731.6411834731864</v>
      </c>
      <c r="S49" s="175">
        <f t="shared" si="70"/>
        <v>2199.1843030109467</v>
      </c>
      <c r="T49" s="176">
        <f t="shared" si="62"/>
        <v>1731.6411834731864</v>
      </c>
      <c r="U49" s="372">
        <f t="shared" si="71"/>
        <v>1731.6411834731862</v>
      </c>
      <c r="V49" s="373">
        <f t="shared" si="72"/>
        <v>1731.6411834731862</v>
      </c>
      <c r="W49" s="374">
        <f t="shared" si="73"/>
        <v>1478.1289142127116</v>
      </c>
      <c r="X49" s="375">
        <f t="shared" si="74"/>
        <v>1731.6411834731859</v>
      </c>
      <c r="Y49" s="380">
        <f t="shared" si="75"/>
        <v>1193.4471036497198</v>
      </c>
      <c r="Z49" s="381">
        <f t="shared" si="76"/>
        <v>1731.6411834731859</v>
      </c>
      <c r="AA49" s="382">
        <f t="shared" si="77"/>
        <v>1100.8043003339044</v>
      </c>
      <c r="AB49" s="383">
        <f t="shared" si="78"/>
        <v>1731.6411834731859</v>
      </c>
      <c r="AC49" s="166">
        <f t="shared" si="81"/>
        <v>8426.3391628988702</v>
      </c>
      <c r="AD49" s="167">
        <f t="shared" si="82"/>
        <v>1731.6411834731859</v>
      </c>
      <c r="AF49" s="123">
        <v>45</v>
      </c>
      <c r="AG49" s="112"/>
      <c r="AH49" s="421"/>
      <c r="AI49" s="424"/>
      <c r="AJ49" s="421"/>
      <c r="AK49" s="421"/>
      <c r="AL49" s="421"/>
      <c r="AM49" s="421"/>
      <c r="AN49" s="421"/>
      <c r="AO49" s="171">
        <f>(AF49*$E$51*336)/$E$22</f>
        <v>7054.4776048335434</v>
      </c>
      <c r="AP49" s="172">
        <f>AO49/$D$51</f>
        <v>4640.7983717081397</v>
      </c>
      <c r="AQ49" s="119">
        <f t="shared" si="46"/>
        <v>5893.8139320693372</v>
      </c>
      <c r="AR49" s="176">
        <f t="shared" si="47"/>
        <v>4640.7983717081397</v>
      </c>
      <c r="AS49" s="173">
        <f t="shared" si="52"/>
        <v>4640.7983717081397</v>
      </c>
      <c r="AT49" s="361">
        <f t="shared" si="53"/>
        <v>4640.7983717081397</v>
      </c>
      <c r="AU49" s="363">
        <f t="shared" si="54"/>
        <v>3961.3854900900678</v>
      </c>
      <c r="AV49" s="364">
        <f t="shared" si="55"/>
        <v>4640.7983717081397</v>
      </c>
      <c r="AW49" s="366">
        <f t="shared" si="56"/>
        <v>3198.438237781249</v>
      </c>
      <c r="AX49" s="367">
        <f t="shared" si="57"/>
        <v>4640.7983717081379</v>
      </c>
      <c r="AY49" s="368">
        <f t="shared" si="58"/>
        <v>2950.1555248948634</v>
      </c>
      <c r="AZ49" s="369">
        <f t="shared" si="59"/>
        <v>4640.7983717081379</v>
      </c>
      <c r="BA49" s="125"/>
      <c r="BB49" s="126"/>
    </row>
    <row r="50" spans="2:54" x14ac:dyDescent="0.3">
      <c r="B50" s="182"/>
      <c r="C50" s="185" t="s">
        <v>253</v>
      </c>
      <c r="D50" s="53">
        <f t="shared" si="88"/>
        <v>1.7689999999999999</v>
      </c>
      <c r="E50" s="189">
        <f t="shared" si="85"/>
        <v>17.669408839999999</v>
      </c>
      <c r="F50" s="184"/>
      <c r="H50" s="111">
        <v>46</v>
      </c>
      <c r="I50" s="112"/>
      <c r="J50" s="421"/>
      <c r="K50" s="157">
        <f t="shared" si="41"/>
        <v>5283.9914767143819</v>
      </c>
      <c r="L50" s="158">
        <f t="shared" si="30"/>
        <v>1770.1220986614792</v>
      </c>
      <c r="M50" s="163">
        <f t="shared" si="48"/>
        <v>3799.0360481472667</v>
      </c>
      <c r="N50" s="164">
        <f t="shared" si="42"/>
        <v>1770.1220986614794</v>
      </c>
      <c r="O50" s="168">
        <f t="shared" si="63"/>
        <v>3131.3459925321567</v>
      </c>
      <c r="P50" s="169">
        <f t="shared" si="45"/>
        <v>1770.1220986614794</v>
      </c>
      <c r="Q50" s="171">
        <f t="shared" si="69"/>
        <v>2690.7626021753144</v>
      </c>
      <c r="R50" s="172">
        <f t="shared" si="51"/>
        <v>1770.1220986614792</v>
      </c>
      <c r="S50" s="175">
        <f t="shared" si="70"/>
        <v>2248.0550653000787</v>
      </c>
      <c r="T50" s="176">
        <f t="shared" si="62"/>
        <v>1770.1220986614792</v>
      </c>
      <c r="U50" s="372">
        <f t="shared" si="71"/>
        <v>1770.1220986614794</v>
      </c>
      <c r="V50" s="373">
        <f t="shared" si="72"/>
        <v>1770.1220986614794</v>
      </c>
      <c r="W50" s="374">
        <f t="shared" si="73"/>
        <v>1510.9762234174386</v>
      </c>
      <c r="X50" s="375">
        <f t="shared" si="74"/>
        <v>1770.1220986614792</v>
      </c>
      <c r="Y50" s="380">
        <f t="shared" si="75"/>
        <v>1219.9681503974914</v>
      </c>
      <c r="Z50" s="381">
        <f t="shared" si="76"/>
        <v>1770.122098661479</v>
      </c>
      <c r="AA50" s="382">
        <f t="shared" si="77"/>
        <v>1125.2666181191023</v>
      </c>
      <c r="AB50" s="383">
        <f t="shared" si="78"/>
        <v>1770.122098661479</v>
      </c>
      <c r="AC50" s="166">
        <f t="shared" si="81"/>
        <v>8613.5911442966226</v>
      </c>
      <c r="AD50" s="167">
        <f t="shared" si="82"/>
        <v>1770.1220986614787</v>
      </c>
      <c r="AF50" s="111">
        <v>46</v>
      </c>
      <c r="AG50" s="112"/>
      <c r="AH50" s="421"/>
      <c r="AI50" s="424"/>
      <c r="AJ50" s="421"/>
      <c r="AK50" s="421"/>
      <c r="AL50" s="421"/>
      <c r="AM50" s="421"/>
      <c r="AN50" s="421"/>
      <c r="AO50" s="421"/>
      <c r="AP50" s="421"/>
      <c r="AQ50" s="119">
        <f t="shared" si="46"/>
        <v>6024.7875750042112</v>
      </c>
      <c r="AR50" s="176">
        <f t="shared" si="47"/>
        <v>4743.9272244127651</v>
      </c>
      <c r="AS50" s="173">
        <f t="shared" si="52"/>
        <v>4743.9272244127642</v>
      </c>
      <c r="AT50" s="361">
        <f t="shared" si="53"/>
        <v>4743.9272244127642</v>
      </c>
      <c r="AU50" s="363">
        <f t="shared" si="54"/>
        <v>4049.4162787587356</v>
      </c>
      <c r="AV50" s="364">
        <f t="shared" si="55"/>
        <v>4743.9272244127642</v>
      </c>
      <c r="AW50" s="366">
        <f t="shared" si="56"/>
        <v>3269.5146430652776</v>
      </c>
      <c r="AX50" s="367">
        <f t="shared" si="57"/>
        <v>4743.9272244127651</v>
      </c>
      <c r="AY50" s="368">
        <f t="shared" si="58"/>
        <v>3015.7145365591937</v>
      </c>
      <c r="AZ50" s="369">
        <f t="shared" si="59"/>
        <v>4743.9272244127633</v>
      </c>
      <c r="BA50" s="125"/>
      <c r="BB50" s="126"/>
    </row>
    <row r="51" spans="2:54" x14ac:dyDescent="0.3">
      <c r="B51" s="182"/>
      <c r="C51" s="185" t="s">
        <v>254</v>
      </c>
      <c r="D51" s="53">
        <f t="shared" si="88"/>
        <v>1.5201</v>
      </c>
      <c r="E51" s="189">
        <f t="shared" si="85"/>
        <v>15.183306036000001</v>
      </c>
      <c r="F51" s="184"/>
      <c r="H51" s="111">
        <v>47</v>
      </c>
      <c r="I51" s="112"/>
      <c r="J51" s="421"/>
      <c r="K51" s="157">
        <f t="shared" si="41"/>
        <v>5398.8608566429557</v>
      </c>
      <c r="L51" s="158">
        <f t="shared" si="30"/>
        <v>1808.6030138497724</v>
      </c>
      <c r="M51" s="163">
        <f t="shared" si="48"/>
        <v>3881.6237883243812</v>
      </c>
      <c r="N51" s="164">
        <f t="shared" si="42"/>
        <v>1808.6030138497724</v>
      </c>
      <c r="O51" s="168">
        <f t="shared" si="63"/>
        <v>3199.4187315002464</v>
      </c>
      <c r="P51" s="169">
        <f t="shared" si="45"/>
        <v>1808.603013849772</v>
      </c>
      <c r="Q51" s="171">
        <f t="shared" si="69"/>
        <v>2749.2574413530388</v>
      </c>
      <c r="R51" s="172">
        <f t="shared" si="51"/>
        <v>1808.6030138497722</v>
      </c>
      <c r="S51" s="175">
        <f t="shared" si="70"/>
        <v>2296.9258275892107</v>
      </c>
      <c r="T51" s="176">
        <f t="shared" si="62"/>
        <v>1808.6030138497722</v>
      </c>
      <c r="U51" s="372">
        <f t="shared" si="71"/>
        <v>1808.603013849772</v>
      </c>
      <c r="V51" s="373">
        <f t="shared" si="72"/>
        <v>1808.603013849772</v>
      </c>
      <c r="W51" s="374">
        <f t="shared" si="73"/>
        <v>1543.8235326221657</v>
      </c>
      <c r="X51" s="375">
        <f t="shared" si="74"/>
        <v>1808.6030138497722</v>
      </c>
      <c r="Y51" s="380">
        <f t="shared" si="75"/>
        <v>1246.489197145263</v>
      </c>
      <c r="Z51" s="381">
        <f t="shared" si="76"/>
        <v>1808.6030138497722</v>
      </c>
      <c r="AA51" s="382">
        <f t="shared" si="77"/>
        <v>1149.7289359043002</v>
      </c>
      <c r="AB51" s="383">
        <f t="shared" si="78"/>
        <v>1808.6030138497722</v>
      </c>
      <c r="AC51" s="166">
        <f t="shared" si="81"/>
        <v>8800.8431256943768</v>
      </c>
      <c r="AD51" s="167">
        <f t="shared" si="82"/>
        <v>1808.6030138497722</v>
      </c>
      <c r="AF51" s="111">
        <v>47</v>
      </c>
      <c r="AG51" s="112"/>
      <c r="AH51" s="421"/>
      <c r="AI51" s="424"/>
      <c r="AJ51" s="421"/>
      <c r="AK51" s="421"/>
      <c r="AL51" s="421"/>
      <c r="AM51" s="421"/>
      <c r="AN51" s="421"/>
      <c r="AO51" s="421"/>
      <c r="AP51" s="421"/>
      <c r="AQ51" s="119">
        <f t="shared" si="46"/>
        <v>6155.7612179390853</v>
      </c>
      <c r="AR51" s="176">
        <f t="shared" si="47"/>
        <v>4847.0560771173896</v>
      </c>
      <c r="AS51" s="173">
        <f t="shared" si="52"/>
        <v>4847.0560771173896</v>
      </c>
      <c r="AT51" s="361">
        <f t="shared" si="53"/>
        <v>4847.0560771173896</v>
      </c>
      <c r="AU51" s="363">
        <f t="shared" si="54"/>
        <v>4137.4470674274044</v>
      </c>
      <c r="AV51" s="364">
        <f t="shared" si="55"/>
        <v>4847.0560771173905</v>
      </c>
      <c r="AW51" s="366">
        <f t="shared" si="56"/>
        <v>3340.5910483493053</v>
      </c>
      <c r="AX51" s="367">
        <f t="shared" si="57"/>
        <v>4847.0560771173896</v>
      </c>
      <c r="AY51" s="368">
        <f t="shared" si="58"/>
        <v>3081.2735482235244</v>
      </c>
      <c r="AZ51" s="369">
        <f t="shared" si="59"/>
        <v>4847.0560771173887</v>
      </c>
      <c r="BA51" s="125"/>
      <c r="BB51" s="126"/>
    </row>
    <row r="52" spans="2:54" x14ac:dyDescent="0.3">
      <c r="B52" s="182"/>
      <c r="C52" s="185" t="s">
        <v>255</v>
      </c>
      <c r="D52" s="53">
        <f t="shared" si="88"/>
        <v>1.27</v>
      </c>
      <c r="E52" s="189">
        <f t="shared" si="85"/>
        <v>12.685217200000002</v>
      </c>
      <c r="F52" s="184"/>
      <c r="H52" s="111">
        <v>48</v>
      </c>
      <c r="I52" s="112"/>
      <c r="J52" s="421"/>
      <c r="K52" s="157">
        <f t="shared" si="41"/>
        <v>5513.7302365715277</v>
      </c>
      <c r="L52" s="158">
        <f t="shared" si="30"/>
        <v>1847.083929038065</v>
      </c>
      <c r="M52" s="163">
        <f t="shared" si="48"/>
        <v>3964.2115285014947</v>
      </c>
      <c r="N52" s="164">
        <f t="shared" si="42"/>
        <v>1847.083929038065</v>
      </c>
      <c r="O52" s="168">
        <f t="shared" si="63"/>
        <v>3267.491470468337</v>
      </c>
      <c r="P52" s="169">
        <f t="shared" si="45"/>
        <v>1847.083929038065</v>
      </c>
      <c r="Q52" s="171">
        <f t="shared" si="69"/>
        <v>2807.7522805307631</v>
      </c>
      <c r="R52" s="172">
        <f t="shared" si="51"/>
        <v>1847.0839290380652</v>
      </c>
      <c r="S52" s="175">
        <f t="shared" si="70"/>
        <v>2345.7965898783432</v>
      </c>
      <c r="T52" s="176">
        <f t="shared" si="62"/>
        <v>1847.0839290380654</v>
      </c>
      <c r="U52" s="372">
        <f t="shared" si="71"/>
        <v>1847.0839290380652</v>
      </c>
      <c r="V52" s="373">
        <f t="shared" si="72"/>
        <v>1847.0839290380652</v>
      </c>
      <c r="W52" s="374">
        <f t="shared" si="73"/>
        <v>1576.6708418268925</v>
      </c>
      <c r="X52" s="375">
        <f t="shared" si="74"/>
        <v>1847.0839290380652</v>
      </c>
      <c r="Y52" s="380">
        <f t="shared" si="75"/>
        <v>1273.0102438930346</v>
      </c>
      <c r="Z52" s="381">
        <f t="shared" si="76"/>
        <v>1847.0839290380652</v>
      </c>
      <c r="AA52" s="382">
        <f t="shared" si="77"/>
        <v>1174.1912536894979</v>
      </c>
      <c r="AB52" s="383">
        <f t="shared" si="78"/>
        <v>1847.0839290380648</v>
      </c>
      <c r="AC52" s="166">
        <f t="shared" si="81"/>
        <v>8988.0951070921292</v>
      </c>
      <c r="AD52" s="167">
        <f t="shared" si="82"/>
        <v>1847.0839290380652</v>
      </c>
      <c r="AF52" s="111">
        <v>48</v>
      </c>
      <c r="AG52" s="112"/>
      <c r="AH52" s="421"/>
      <c r="AI52" s="424"/>
      <c r="AJ52" s="421"/>
      <c r="AK52" s="421"/>
      <c r="AL52" s="421"/>
      <c r="AM52" s="421"/>
      <c r="AN52" s="421"/>
      <c r="AO52" s="421"/>
      <c r="AP52" s="421"/>
      <c r="AQ52" s="119">
        <f t="shared" si="46"/>
        <v>6286.7348608739603</v>
      </c>
      <c r="AR52" s="176">
        <f t="shared" si="47"/>
        <v>4950.1849298220159</v>
      </c>
      <c r="AS52" s="173">
        <f t="shared" si="52"/>
        <v>4950.184929822015</v>
      </c>
      <c r="AT52" s="361">
        <f t="shared" si="53"/>
        <v>4950.184929822015</v>
      </c>
      <c r="AU52" s="363">
        <f t="shared" si="54"/>
        <v>4225.4778560960731</v>
      </c>
      <c r="AV52" s="364">
        <f t="shared" si="55"/>
        <v>4950.1849298220159</v>
      </c>
      <c r="AW52" s="366">
        <f t="shared" si="56"/>
        <v>3411.667453633333</v>
      </c>
      <c r="AX52" s="367">
        <f t="shared" si="57"/>
        <v>4950.184929822015</v>
      </c>
      <c r="AY52" s="368">
        <f t="shared" si="58"/>
        <v>3146.8325598878546</v>
      </c>
      <c r="AZ52" s="369">
        <f t="shared" si="59"/>
        <v>4950.1849298220141</v>
      </c>
      <c r="BA52" s="125"/>
      <c r="BB52" s="126"/>
    </row>
    <row r="53" spans="2:54" x14ac:dyDescent="0.3">
      <c r="B53" s="182"/>
      <c r="C53" s="185" t="s">
        <v>320</v>
      </c>
      <c r="D53" s="53">
        <f t="shared" si="88"/>
        <v>1</v>
      </c>
      <c r="E53" s="189">
        <f t="shared" si="85"/>
        <v>9.9883600000000001</v>
      </c>
      <c r="F53" s="184"/>
      <c r="H53" s="111">
        <v>49</v>
      </c>
      <c r="I53" s="112"/>
      <c r="J53" s="421"/>
      <c r="K53" s="157">
        <f t="shared" si="41"/>
        <v>5628.5996165001025</v>
      </c>
      <c r="L53" s="158">
        <f t="shared" si="30"/>
        <v>1885.5648442263584</v>
      </c>
      <c r="M53" s="163">
        <f t="shared" si="48"/>
        <v>4046.7992686786097</v>
      </c>
      <c r="N53" s="164">
        <f t="shared" si="42"/>
        <v>1885.5648442263582</v>
      </c>
      <c r="O53" s="168">
        <f t="shared" si="63"/>
        <v>3335.5642094364275</v>
      </c>
      <c r="P53" s="169">
        <f t="shared" si="45"/>
        <v>1885.5648442263582</v>
      </c>
      <c r="Q53" s="171">
        <f t="shared" si="69"/>
        <v>2866.2471197084874</v>
      </c>
      <c r="R53" s="172">
        <f t="shared" si="51"/>
        <v>1885.5648442263584</v>
      </c>
      <c r="S53" s="175">
        <f t="shared" si="70"/>
        <v>2394.6673521674757</v>
      </c>
      <c r="T53" s="176">
        <f t="shared" si="62"/>
        <v>1885.5648442263587</v>
      </c>
      <c r="U53" s="372">
        <f t="shared" si="71"/>
        <v>1885.5648442263582</v>
      </c>
      <c r="V53" s="373">
        <f t="shared" si="72"/>
        <v>1885.5648442263582</v>
      </c>
      <c r="W53" s="374">
        <f t="shared" si="73"/>
        <v>1609.5181510316195</v>
      </c>
      <c r="X53" s="375">
        <f t="shared" si="74"/>
        <v>1885.5648442263582</v>
      </c>
      <c r="Y53" s="380">
        <f t="shared" si="75"/>
        <v>1299.531290640806</v>
      </c>
      <c r="Z53" s="381">
        <f t="shared" si="76"/>
        <v>1885.564844226358</v>
      </c>
      <c r="AA53" s="382">
        <f t="shared" si="77"/>
        <v>1198.6535714746958</v>
      </c>
      <c r="AB53" s="383">
        <f t="shared" si="78"/>
        <v>1885.564844226358</v>
      </c>
      <c r="AC53" s="166">
        <f t="shared" si="81"/>
        <v>9175.3470884898816</v>
      </c>
      <c r="AD53" s="167">
        <f t="shared" si="82"/>
        <v>1885.564844226358</v>
      </c>
      <c r="AF53" s="111">
        <v>49</v>
      </c>
      <c r="AG53" s="112"/>
      <c r="AH53" s="421"/>
      <c r="AI53" s="424"/>
      <c r="AJ53" s="421"/>
      <c r="AK53" s="421"/>
      <c r="AL53" s="421"/>
      <c r="AM53" s="421"/>
      <c r="AN53" s="421"/>
      <c r="AO53" s="421"/>
      <c r="AP53" s="421"/>
      <c r="AQ53" s="119">
        <f t="shared" si="46"/>
        <v>6417.7085038088344</v>
      </c>
      <c r="AR53" s="176">
        <f t="shared" si="47"/>
        <v>5053.3137825266413</v>
      </c>
      <c r="AS53" s="173">
        <f t="shared" si="52"/>
        <v>5053.3137825266404</v>
      </c>
      <c r="AT53" s="361">
        <f t="shared" si="53"/>
        <v>5053.3137825266404</v>
      </c>
      <c r="AU53" s="363">
        <f t="shared" si="54"/>
        <v>4313.5086447647409</v>
      </c>
      <c r="AV53" s="364">
        <f t="shared" si="55"/>
        <v>5053.3137825266413</v>
      </c>
      <c r="AW53" s="366">
        <f t="shared" si="56"/>
        <v>3482.7438589173603</v>
      </c>
      <c r="AX53" s="367">
        <f t="shared" si="57"/>
        <v>5053.3137825266394</v>
      </c>
      <c r="AY53" s="368">
        <f t="shared" si="58"/>
        <v>3212.3915715521853</v>
      </c>
      <c r="AZ53" s="369">
        <f t="shared" si="59"/>
        <v>5053.3137825266404</v>
      </c>
      <c r="BA53" s="125"/>
      <c r="BB53" s="126"/>
    </row>
    <row r="54" spans="2:54" x14ac:dyDescent="0.3">
      <c r="B54" s="182"/>
      <c r="C54" s="185" t="s">
        <v>321</v>
      </c>
      <c r="D54" s="53">
        <f t="shared" si="88"/>
        <v>0.85360000000000003</v>
      </c>
      <c r="E54" s="189">
        <f t="shared" ref="E54:E56" si="89">D54*$D$58*$E$58</f>
        <v>8.5260640960000007</v>
      </c>
      <c r="F54" s="184"/>
      <c r="H54" s="123">
        <v>50</v>
      </c>
      <c r="I54" s="112"/>
      <c r="J54" s="421"/>
      <c r="K54" s="157">
        <f t="shared" si="41"/>
        <v>5743.4689964286754</v>
      </c>
      <c r="L54" s="158">
        <f t="shared" si="30"/>
        <v>1924.0457594146512</v>
      </c>
      <c r="M54" s="163">
        <f t="shared" si="48"/>
        <v>4129.3870088557242</v>
      </c>
      <c r="N54" s="164">
        <f t="shared" si="42"/>
        <v>1924.0457594146512</v>
      </c>
      <c r="O54" s="168">
        <f t="shared" si="63"/>
        <v>3403.6369484045176</v>
      </c>
      <c r="P54" s="169">
        <f t="shared" si="45"/>
        <v>1924.045759414651</v>
      </c>
      <c r="Q54" s="171">
        <f t="shared" si="69"/>
        <v>2924.7419588862117</v>
      </c>
      <c r="R54" s="172">
        <f t="shared" si="51"/>
        <v>1924.0457594146515</v>
      </c>
      <c r="S54" s="175">
        <f t="shared" si="70"/>
        <v>2443.5381144566072</v>
      </c>
      <c r="T54" s="176">
        <f t="shared" si="62"/>
        <v>1924.0457594146512</v>
      </c>
      <c r="U54" s="372">
        <f t="shared" si="71"/>
        <v>1924.0457594146512</v>
      </c>
      <c r="V54" s="373">
        <f t="shared" si="72"/>
        <v>1924.0457594146512</v>
      </c>
      <c r="W54" s="374">
        <f t="shared" si="73"/>
        <v>1642.3654602363463</v>
      </c>
      <c r="X54" s="375">
        <f t="shared" si="74"/>
        <v>1924.0457594146512</v>
      </c>
      <c r="Y54" s="380">
        <f t="shared" si="75"/>
        <v>1326.0523373885776</v>
      </c>
      <c r="Z54" s="381">
        <f t="shared" si="76"/>
        <v>1924.045759414651</v>
      </c>
      <c r="AA54" s="382">
        <f t="shared" si="77"/>
        <v>1223.1158892598937</v>
      </c>
      <c r="AB54" s="383">
        <f t="shared" si="78"/>
        <v>1924.045759414651</v>
      </c>
      <c r="AC54" s="166">
        <f t="shared" si="81"/>
        <v>9362.599069887634</v>
      </c>
      <c r="AD54" s="167">
        <f t="shared" si="82"/>
        <v>1924.045759414651</v>
      </c>
      <c r="AF54" s="123">
        <v>50</v>
      </c>
      <c r="AG54" s="112"/>
      <c r="AH54" s="421"/>
      <c r="AI54" s="424"/>
      <c r="AJ54" s="421"/>
      <c r="AK54" s="424"/>
      <c r="AL54" s="421"/>
      <c r="AM54" s="421"/>
      <c r="AN54" s="421"/>
      <c r="AO54" s="421"/>
      <c r="AP54" s="421"/>
      <c r="AQ54" s="119">
        <f t="shared" si="46"/>
        <v>6548.6821467437076</v>
      </c>
      <c r="AR54" s="176">
        <f t="shared" si="47"/>
        <v>5156.4426352312657</v>
      </c>
      <c r="AS54" s="173">
        <f t="shared" si="52"/>
        <v>5156.4426352312657</v>
      </c>
      <c r="AT54" s="361">
        <f t="shared" si="53"/>
        <v>5156.4426352312657</v>
      </c>
      <c r="AU54" s="363">
        <f t="shared" si="54"/>
        <v>4401.5394334334087</v>
      </c>
      <c r="AV54" s="364">
        <f t="shared" si="55"/>
        <v>5156.4426352312657</v>
      </c>
      <c r="AW54" s="366">
        <f t="shared" si="56"/>
        <v>3553.820264201388</v>
      </c>
      <c r="AX54" s="367">
        <f t="shared" si="57"/>
        <v>5156.4426352312648</v>
      </c>
      <c r="AY54" s="368">
        <f t="shared" si="58"/>
        <v>3277.9505832165155</v>
      </c>
      <c r="AZ54" s="369">
        <f t="shared" si="59"/>
        <v>5156.4426352312648</v>
      </c>
      <c r="BA54" s="125"/>
      <c r="BB54" s="126"/>
    </row>
    <row r="55" spans="2:54" x14ac:dyDescent="0.3">
      <c r="B55" s="182"/>
      <c r="C55" s="185" t="s">
        <v>322</v>
      </c>
      <c r="D55" s="53">
        <f t="shared" si="88"/>
        <v>0.68920000000000003</v>
      </c>
      <c r="E55" s="189">
        <f t="shared" si="89"/>
        <v>6.8839777120000001</v>
      </c>
      <c r="F55" s="184"/>
      <c r="H55" s="111">
        <v>51</v>
      </c>
      <c r="I55" s="112"/>
      <c r="J55" s="421"/>
      <c r="K55" s="157">
        <f t="shared" si="41"/>
        <v>5858.3383763572501</v>
      </c>
      <c r="L55" s="158">
        <f t="shared" si="30"/>
        <v>1962.5266746029447</v>
      </c>
      <c r="M55" s="163">
        <f t="shared" si="48"/>
        <v>4211.9747490328391</v>
      </c>
      <c r="N55" s="164">
        <f t="shared" si="42"/>
        <v>1962.5266746029445</v>
      </c>
      <c r="O55" s="168">
        <f t="shared" si="63"/>
        <v>3471.7096873726082</v>
      </c>
      <c r="P55" s="169">
        <f t="shared" si="45"/>
        <v>1962.5266746029442</v>
      </c>
      <c r="Q55" s="171">
        <f t="shared" si="69"/>
        <v>2983.236798063936</v>
      </c>
      <c r="R55" s="172">
        <f t="shared" si="51"/>
        <v>1962.5266746029445</v>
      </c>
      <c r="S55" s="175">
        <f t="shared" si="70"/>
        <v>2492.4088767457397</v>
      </c>
      <c r="T55" s="176">
        <f t="shared" si="62"/>
        <v>1962.5266746029447</v>
      </c>
      <c r="U55" s="372">
        <f t="shared" si="71"/>
        <v>1962.5266746029445</v>
      </c>
      <c r="V55" s="373">
        <f t="shared" si="72"/>
        <v>1962.5266746029445</v>
      </c>
      <c r="W55" s="374">
        <f t="shared" si="73"/>
        <v>1675.2127694410733</v>
      </c>
      <c r="X55" s="375">
        <f t="shared" si="74"/>
        <v>1962.5266746029442</v>
      </c>
      <c r="Y55" s="380">
        <f t="shared" si="75"/>
        <v>1352.573384136349</v>
      </c>
      <c r="Z55" s="381">
        <f t="shared" si="76"/>
        <v>1962.5266746029438</v>
      </c>
      <c r="AA55" s="382">
        <f t="shared" si="77"/>
        <v>1247.5782070450919</v>
      </c>
      <c r="AB55" s="383">
        <f t="shared" si="78"/>
        <v>1962.5266746029445</v>
      </c>
      <c r="AC55" s="166">
        <f t="shared" si="81"/>
        <v>9549.8510512853863</v>
      </c>
      <c r="AD55" s="167">
        <f t="shared" si="82"/>
        <v>1962.526674602944</v>
      </c>
      <c r="AF55" s="111">
        <v>51</v>
      </c>
      <c r="AG55" s="112"/>
      <c r="AH55" s="421"/>
      <c r="AI55" s="424"/>
      <c r="AJ55" s="421"/>
      <c r="AK55" s="424"/>
      <c r="AL55" s="421"/>
      <c r="AM55" s="421"/>
      <c r="AN55" s="421"/>
      <c r="AO55" s="421"/>
      <c r="AP55" s="421"/>
      <c r="AQ55" s="119">
        <f t="shared" ref="AQ55:AQ57" si="90">(AF55*$E$52*336)/$E$22</f>
        <v>6679.6557896785826</v>
      </c>
      <c r="AR55" s="176">
        <f t="shared" ref="AR55:AR57" si="91">AQ55/$D$52</f>
        <v>5259.571487935892</v>
      </c>
      <c r="AS55" s="173">
        <f t="shared" si="52"/>
        <v>5259.5714879358911</v>
      </c>
      <c r="AT55" s="361">
        <f t="shared" si="53"/>
        <v>5259.5714879358911</v>
      </c>
      <c r="AU55" s="363">
        <f t="shared" si="54"/>
        <v>4489.5702221020765</v>
      </c>
      <c r="AV55" s="364">
        <f t="shared" si="55"/>
        <v>5259.5714879358911</v>
      </c>
      <c r="AW55" s="366">
        <f t="shared" si="56"/>
        <v>3624.8966694854162</v>
      </c>
      <c r="AX55" s="367">
        <f t="shared" si="57"/>
        <v>5259.5714879358911</v>
      </c>
      <c r="AY55" s="368">
        <f t="shared" si="58"/>
        <v>3343.5095948808457</v>
      </c>
      <c r="AZ55" s="369">
        <f t="shared" si="59"/>
        <v>5259.5714879358902</v>
      </c>
      <c r="BA55" s="125"/>
      <c r="BB55" s="126"/>
    </row>
    <row r="56" spans="2:54" x14ac:dyDescent="0.3">
      <c r="B56" s="182"/>
      <c r="C56" s="185" t="s">
        <v>323</v>
      </c>
      <c r="D56" s="53">
        <f t="shared" si="88"/>
        <v>0.63570000000000004</v>
      </c>
      <c r="E56" s="189">
        <f t="shared" si="89"/>
        <v>6.3496004519999998</v>
      </c>
      <c r="F56" s="184"/>
      <c r="H56" s="111">
        <v>52</v>
      </c>
      <c r="I56" s="112"/>
      <c r="J56" s="421"/>
      <c r="K56" s="157">
        <f t="shared" si="41"/>
        <v>5973.2077562858221</v>
      </c>
      <c r="L56" s="158">
        <f t="shared" si="30"/>
        <v>2001.007589791237</v>
      </c>
      <c r="M56" s="163">
        <f t="shared" si="48"/>
        <v>4294.5624892099531</v>
      </c>
      <c r="N56" s="164">
        <f t="shared" si="42"/>
        <v>2001.0075897912373</v>
      </c>
      <c r="O56" s="168">
        <f t="shared" si="63"/>
        <v>3539.7824263406983</v>
      </c>
      <c r="P56" s="169">
        <f t="shared" si="45"/>
        <v>2001.007589791237</v>
      </c>
      <c r="Q56" s="171">
        <f t="shared" si="69"/>
        <v>3041.7316372416599</v>
      </c>
      <c r="R56" s="172">
        <f t="shared" si="51"/>
        <v>2001.0075897912373</v>
      </c>
      <c r="S56" s="175">
        <f t="shared" si="70"/>
        <v>2541.2796390348713</v>
      </c>
      <c r="T56" s="176">
        <f t="shared" si="62"/>
        <v>2001.0075897912373</v>
      </c>
      <c r="U56" s="372">
        <f t="shared" si="71"/>
        <v>2001.0075897912375</v>
      </c>
      <c r="V56" s="373">
        <f t="shared" si="72"/>
        <v>2001.0075897912375</v>
      </c>
      <c r="W56" s="374">
        <f t="shared" si="73"/>
        <v>1708.0600786458003</v>
      </c>
      <c r="X56" s="375">
        <f t="shared" si="74"/>
        <v>2001.0075897912375</v>
      </c>
      <c r="Y56" s="380">
        <f t="shared" si="75"/>
        <v>1379.0944308841206</v>
      </c>
      <c r="Z56" s="381">
        <f t="shared" si="76"/>
        <v>2001.007589791237</v>
      </c>
      <c r="AA56" s="382">
        <f t="shared" si="77"/>
        <v>1272.0405248302895</v>
      </c>
      <c r="AB56" s="383">
        <f t="shared" si="78"/>
        <v>2001.0075897912373</v>
      </c>
      <c r="AC56" s="166">
        <f t="shared" si="81"/>
        <v>9737.1030326831406</v>
      </c>
      <c r="AD56" s="167">
        <f t="shared" si="82"/>
        <v>2001.0075897912373</v>
      </c>
      <c r="AF56" s="111">
        <v>52</v>
      </c>
      <c r="AG56" s="112"/>
      <c r="AH56" s="421"/>
      <c r="AI56" s="424"/>
      <c r="AJ56" s="421"/>
      <c r="AK56" s="424"/>
      <c r="AL56" s="421"/>
      <c r="AM56" s="421"/>
      <c r="AN56" s="421"/>
      <c r="AO56" s="421"/>
      <c r="AP56" s="421"/>
      <c r="AQ56" s="119">
        <f t="shared" si="90"/>
        <v>6810.6294326134566</v>
      </c>
      <c r="AR56" s="176">
        <f t="shared" si="91"/>
        <v>5362.7003406405165</v>
      </c>
      <c r="AS56" s="173">
        <f t="shared" si="52"/>
        <v>5362.7003406405156</v>
      </c>
      <c r="AT56" s="361">
        <f t="shared" si="53"/>
        <v>5362.7003406405156</v>
      </c>
      <c r="AU56" s="363">
        <f t="shared" si="54"/>
        <v>4577.6010107707452</v>
      </c>
      <c r="AV56" s="364">
        <f t="shared" si="55"/>
        <v>5362.7003406405165</v>
      </c>
      <c r="AW56" s="366">
        <f t="shared" si="56"/>
        <v>3695.9730747694439</v>
      </c>
      <c r="AX56" s="367">
        <f t="shared" si="57"/>
        <v>5362.7003406405165</v>
      </c>
      <c r="AY56" s="368">
        <f t="shared" si="58"/>
        <v>3409.0686065451764</v>
      </c>
      <c r="AZ56" s="369">
        <f t="shared" si="59"/>
        <v>5362.7003406405165</v>
      </c>
      <c r="BA56" s="125"/>
      <c r="BB56" s="126"/>
    </row>
    <row r="57" spans="2:54" x14ac:dyDescent="0.3">
      <c r="B57" s="182"/>
      <c r="C57" s="185" t="s">
        <v>256</v>
      </c>
      <c r="D57" s="53">
        <f t="shared" si="88"/>
        <v>4.8661000000000003</v>
      </c>
      <c r="E57" s="189">
        <f>D57*$D$58*$E$58</f>
        <v>48.604358595999997</v>
      </c>
      <c r="F57" s="184"/>
      <c r="H57" s="111">
        <v>53</v>
      </c>
      <c r="I57" s="112"/>
      <c r="J57" s="421"/>
      <c r="K57" s="157">
        <f t="shared" si="41"/>
        <v>6088.077136214396</v>
      </c>
      <c r="L57" s="158">
        <f t="shared" si="30"/>
        <v>2039.4885049795303</v>
      </c>
      <c r="M57" s="163">
        <f t="shared" si="48"/>
        <v>4377.1502293870672</v>
      </c>
      <c r="N57" s="164">
        <f t="shared" si="42"/>
        <v>2039.48850497953</v>
      </c>
      <c r="O57" s="168">
        <f t="shared" si="63"/>
        <v>3607.8551653087889</v>
      </c>
      <c r="P57" s="169">
        <f t="shared" si="45"/>
        <v>2039.4885049795303</v>
      </c>
      <c r="Q57" s="171">
        <f t="shared" si="69"/>
        <v>3100.2264764193842</v>
      </c>
      <c r="R57" s="172">
        <f t="shared" si="51"/>
        <v>2039.4885049795305</v>
      </c>
      <c r="S57" s="175">
        <f t="shared" si="70"/>
        <v>2590.1504013240037</v>
      </c>
      <c r="T57" s="176">
        <f t="shared" si="62"/>
        <v>2039.4885049795305</v>
      </c>
      <c r="U57" s="372">
        <f t="shared" si="71"/>
        <v>2039.4885049795303</v>
      </c>
      <c r="V57" s="373">
        <f t="shared" si="72"/>
        <v>2039.4885049795303</v>
      </c>
      <c r="W57" s="374">
        <f t="shared" si="73"/>
        <v>1740.9073878505271</v>
      </c>
      <c r="X57" s="375">
        <f t="shared" si="74"/>
        <v>2039.4885049795303</v>
      </c>
      <c r="Y57" s="380">
        <f t="shared" si="75"/>
        <v>1405.6154776318922</v>
      </c>
      <c r="Z57" s="381">
        <f t="shared" si="76"/>
        <v>2039.48850497953</v>
      </c>
      <c r="AA57" s="382">
        <f t="shared" si="77"/>
        <v>1296.5028426154875</v>
      </c>
      <c r="AB57" s="383">
        <f t="shared" si="78"/>
        <v>2039.4885049795303</v>
      </c>
      <c r="AC57" s="166">
        <f t="shared" si="81"/>
        <v>9924.3550140808929</v>
      </c>
      <c r="AD57" s="167">
        <f t="shared" si="82"/>
        <v>2039.4885049795303</v>
      </c>
      <c r="AF57" s="111">
        <v>53</v>
      </c>
      <c r="AG57" s="112"/>
      <c r="AH57" s="421"/>
      <c r="AI57" s="424"/>
      <c r="AJ57" s="421"/>
      <c r="AK57" s="424"/>
      <c r="AL57" s="421"/>
      <c r="AM57" s="421"/>
      <c r="AN57" s="421"/>
      <c r="AO57" s="421"/>
      <c r="AP57" s="421"/>
      <c r="AQ57" s="119">
        <f t="shared" si="90"/>
        <v>6941.6030755483307</v>
      </c>
      <c r="AR57" s="176">
        <f t="shared" si="91"/>
        <v>5465.8291933451419</v>
      </c>
      <c r="AS57" s="173">
        <f t="shared" si="52"/>
        <v>5465.8291933451419</v>
      </c>
      <c r="AT57" s="361">
        <f t="shared" si="53"/>
        <v>5465.8291933451419</v>
      </c>
      <c r="AU57" s="363">
        <f t="shared" si="54"/>
        <v>4665.631799439413</v>
      </c>
      <c r="AV57" s="364">
        <f t="shared" si="55"/>
        <v>5465.8291933451419</v>
      </c>
      <c r="AW57" s="366">
        <f t="shared" si="56"/>
        <v>3767.0494800534716</v>
      </c>
      <c r="AX57" s="367">
        <f t="shared" si="57"/>
        <v>5465.829193345141</v>
      </c>
      <c r="AY57" s="368">
        <f t="shared" si="58"/>
        <v>3474.6276182095062</v>
      </c>
      <c r="AZ57" s="369">
        <f t="shared" si="59"/>
        <v>5465.829193345141</v>
      </c>
      <c r="BA57" s="125"/>
      <c r="BB57" s="126"/>
    </row>
    <row r="58" spans="2:54" x14ac:dyDescent="0.3">
      <c r="B58" s="182"/>
      <c r="C58" s="185" t="s">
        <v>274</v>
      </c>
      <c r="D58" s="165">
        <f>D41</f>
        <v>3.7269999999999999</v>
      </c>
      <c r="E58" s="191">
        <v>2.68</v>
      </c>
      <c r="F58" s="184"/>
      <c r="H58" s="111">
        <v>54</v>
      </c>
      <c r="I58" s="112"/>
      <c r="J58" s="421"/>
      <c r="K58" s="157">
        <f t="shared" si="41"/>
        <v>6202.9465161429698</v>
      </c>
      <c r="L58" s="158">
        <f t="shared" si="30"/>
        <v>2077.9694201678235</v>
      </c>
      <c r="M58" s="163">
        <f t="shared" si="48"/>
        <v>4459.7379695641821</v>
      </c>
      <c r="N58" s="164">
        <f t="shared" si="42"/>
        <v>2077.9694201678235</v>
      </c>
      <c r="O58" s="168">
        <f t="shared" si="63"/>
        <v>3675.927904276879</v>
      </c>
      <c r="P58" s="169">
        <f t="shared" si="45"/>
        <v>2077.969420167823</v>
      </c>
      <c r="Q58" s="171">
        <f t="shared" si="69"/>
        <v>3158.7213155971081</v>
      </c>
      <c r="R58" s="172">
        <f t="shared" si="51"/>
        <v>2077.969420167823</v>
      </c>
      <c r="S58" s="175">
        <f t="shared" si="70"/>
        <v>2639.0211636131357</v>
      </c>
      <c r="T58" s="176">
        <f t="shared" si="62"/>
        <v>2077.9694201678235</v>
      </c>
      <c r="U58" s="372">
        <f t="shared" si="71"/>
        <v>2077.9694201678235</v>
      </c>
      <c r="V58" s="373">
        <f t="shared" si="72"/>
        <v>2077.9694201678235</v>
      </c>
      <c r="W58" s="374">
        <f t="shared" si="73"/>
        <v>1773.7546970552542</v>
      </c>
      <c r="X58" s="375">
        <f t="shared" si="74"/>
        <v>2077.9694201678235</v>
      </c>
      <c r="Y58" s="380">
        <f t="shared" si="75"/>
        <v>1432.1365243796638</v>
      </c>
      <c r="Z58" s="381">
        <f t="shared" si="76"/>
        <v>2077.969420167823</v>
      </c>
      <c r="AA58" s="382">
        <f t="shared" si="77"/>
        <v>1320.9651604006854</v>
      </c>
      <c r="AB58" s="383">
        <f t="shared" si="78"/>
        <v>2077.9694201678235</v>
      </c>
      <c r="AC58" s="125"/>
      <c r="AD58" s="126"/>
      <c r="AF58" s="111">
        <v>54</v>
      </c>
      <c r="AG58" s="112"/>
      <c r="AH58" s="421"/>
      <c r="AI58" s="424"/>
      <c r="AJ58" s="421"/>
      <c r="AK58" s="424"/>
      <c r="AL58" s="421"/>
      <c r="AM58" s="421"/>
      <c r="AN58" s="421"/>
      <c r="AO58" s="421"/>
      <c r="AP58" s="421"/>
      <c r="AQ58" s="421"/>
      <c r="AR58" s="421"/>
      <c r="AS58" s="173">
        <f t="shared" si="52"/>
        <v>5568.9580460497673</v>
      </c>
      <c r="AT58" s="361">
        <f t="shared" si="53"/>
        <v>5568.9580460497673</v>
      </c>
      <c r="AU58" s="363">
        <f t="shared" si="54"/>
        <v>4753.6625881080818</v>
      </c>
      <c r="AV58" s="364">
        <f t="shared" si="55"/>
        <v>5568.9580460497673</v>
      </c>
      <c r="AW58" s="366">
        <f t="shared" si="56"/>
        <v>3838.1258853374993</v>
      </c>
      <c r="AX58" s="367">
        <f t="shared" si="57"/>
        <v>5568.9580460497664</v>
      </c>
      <c r="AY58" s="368">
        <f t="shared" si="58"/>
        <v>3540.1866298738369</v>
      </c>
      <c r="AZ58" s="369">
        <f t="shared" si="59"/>
        <v>5568.9580460497664</v>
      </c>
      <c r="BA58" s="125"/>
      <c r="BB58" s="126"/>
    </row>
    <row r="59" spans="2:54" ht="17.25" thickBot="1" x14ac:dyDescent="0.35">
      <c r="B59" s="186"/>
      <c r="C59" s="187"/>
      <c r="D59" s="187"/>
      <c r="E59" s="187"/>
      <c r="F59" s="188"/>
      <c r="H59" s="123">
        <v>55</v>
      </c>
      <c r="I59" s="112"/>
      <c r="J59" s="421"/>
      <c r="K59" s="157">
        <f t="shared" si="41"/>
        <v>6317.8158960715436</v>
      </c>
      <c r="L59" s="158">
        <f t="shared" si="30"/>
        <v>2116.4503353561167</v>
      </c>
      <c r="M59" s="163">
        <f t="shared" si="48"/>
        <v>4542.3257097412961</v>
      </c>
      <c r="N59" s="164">
        <f t="shared" si="42"/>
        <v>2116.4503353561163</v>
      </c>
      <c r="O59" s="168">
        <f t="shared" si="63"/>
        <v>3744.0006432449695</v>
      </c>
      <c r="P59" s="169">
        <f t="shared" si="45"/>
        <v>2116.4503353561163</v>
      </c>
      <c r="Q59" s="171">
        <f t="shared" si="69"/>
        <v>3217.2161547748324</v>
      </c>
      <c r="R59" s="172">
        <f t="shared" si="51"/>
        <v>2116.4503353561163</v>
      </c>
      <c r="S59" s="175">
        <f t="shared" si="70"/>
        <v>2687.8919259022682</v>
      </c>
      <c r="T59" s="176">
        <f t="shared" si="62"/>
        <v>2116.4503353561167</v>
      </c>
      <c r="U59" s="372">
        <f t="shared" si="71"/>
        <v>2116.4503353561163</v>
      </c>
      <c r="V59" s="373">
        <f t="shared" si="72"/>
        <v>2116.4503353561163</v>
      </c>
      <c r="W59" s="374">
        <f t="shared" si="73"/>
        <v>1806.6020062599812</v>
      </c>
      <c r="X59" s="375">
        <f t="shared" si="74"/>
        <v>2116.4503353561167</v>
      </c>
      <c r="Y59" s="380">
        <f t="shared" si="75"/>
        <v>1458.6575711274354</v>
      </c>
      <c r="Z59" s="381">
        <f t="shared" si="76"/>
        <v>2116.4503353561163</v>
      </c>
      <c r="AA59" s="382">
        <f t="shared" si="77"/>
        <v>1345.4274781858833</v>
      </c>
      <c r="AB59" s="383">
        <f t="shared" si="78"/>
        <v>2116.4503353561163</v>
      </c>
      <c r="AC59" s="125"/>
      <c r="AD59" s="126"/>
      <c r="AF59" s="129">
        <v>55</v>
      </c>
      <c r="AG59" s="130"/>
      <c r="AH59" s="131"/>
      <c r="AI59" s="132"/>
      <c r="AJ59" s="131"/>
      <c r="AK59" s="132"/>
      <c r="AL59" s="131"/>
      <c r="AM59" s="131"/>
      <c r="AN59" s="131"/>
      <c r="AO59" s="131"/>
      <c r="AP59" s="131"/>
      <c r="AQ59" s="131"/>
      <c r="AR59" s="131"/>
      <c r="AS59" s="384">
        <f t="shared" si="52"/>
        <v>5672.0868987543918</v>
      </c>
      <c r="AT59" s="385">
        <f t="shared" si="53"/>
        <v>5672.0868987543918</v>
      </c>
      <c r="AU59" s="386">
        <f t="shared" si="54"/>
        <v>4841.6933767767496</v>
      </c>
      <c r="AV59" s="387">
        <f t="shared" si="55"/>
        <v>5672.0868987543927</v>
      </c>
      <c r="AW59" s="388">
        <f t="shared" si="56"/>
        <v>3909.202290621527</v>
      </c>
      <c r="AX59" s="389">
        <f t="shared" si="57"/>
        <v>5672.0868987543918</v>
      </c>
      <c r="AY59" s="390">
        <f t="shared" si="58"/>
        <v>3605.7456415381671</v>
      </c>
      <c r="AZ59" s="391">
        <f t="shared" si="59"/>
        <v>5672.0868987543918</v>
      </c>
      <c r="BA59" s="133"/>
      <c r="BB59" s="134"/>
    </row>
    <row r="60" spans="2:54" ht="17.25" thickBot="1" x14ac:dyDescent="0.35">
      <c r="H60" s="111">
        <v>56</v>
      </c>
      <c r="I60" s="112"/>
      <c r="J60" s="421"/>
      <c r="K60" s="157">
        <f t="shared" si="41"/>
        <v>6432.6852760001166</v>
      </c>
      <c r="L60" s="158">
        <f t="shared" si="30"/>
        <v>2154.9312505444095</v>
      </c>
      <c r="M60" s="163">
        <f t="shared" si="48"/>
        <v>4624.9134499184111</v>
      </c>
      <c r="N60" s="164">
        <f t="shared" si="42"/>
        <v>2154.9312505444095</v>
      </c>
      <c r="O60" s="168">
        <f t="shared" si="63"/>
        <v>3812.0733822130601</v>
      </c>
      <c r="P60" s="169">
        <f t="shared" si="45"/>
        <v>2154.9312505444095</v>
      </c>
      <c r="Q60" s="171">
        <f t="shared" si="69"/>
        <v>3275.7109939525571</v>
      </c>
      <c r="R60" s="172">
        <f t="shared" si="51"/>
        <v>2154.9312505444095</v>
      </c>
      <c r="S60" s="175">
        <f t="shared" si="70"/>
        <v>2736.7626881914007</v>
      </c>
      <c r="T60" s="176">
        <f t="shared" si="62"/>
        <v>2154.93125054441</v>
      </c>
      <c r="U60" s="372">
        <f t="shared" si="71"/>
        <v>2154.9312505444091</v>
      </c>
      <c r="V60" s="373">
        <f t="shared" si="72"/>
        <v>2154.9312505444091</v>
      </c>
      <c r="W60" s="374">
        <f t="shared" si="73"/>
        <v>1839.449315464708</v>
      </c>
      <c r="X60" s="375">
        <f t="shared" si="74"/>
        <v>2154.9312505444095</v>
      </c>
      <c r="Y60" s="380">
        <f t="shared" si="75"/>
        <v>1485.178617875207</v>
      </c>
      <c r="Z60" s="381">
        <f t="shared" si="76"/>
        <v>2154.9312505444095</v>
      </c>
      <c r="AA60" s="382">
        <f t="shared" si="77"/>
        <v>1369.889795971081</v>
      </c>
      <c r="AB60" s="383">
        <f t="shared" si="78"/>
        <v>2154.9312505444091</v>
      </c>
      <c r="AC60" s="125"/>
      <c r="AD60" s="126"/>
    </row>
    <row r="61" spans="2:54" x14ac:dyDescent="0.3">
      <c r="B61" s="192"/>
      <c r="C61" s="576" t="s">
        <v>339</v>
      </c>
      <c r="D61" s="576"/>
      <c r="E61" s="576"/>
      <c r="F61" s="193"/>
      <c r="H61" s="111">
        <v>57</v>
      </c>
      <c r="I61" s="112"/>
      <c r="J61" s="421"/>
      <c r="K61" s="157">
        <f t="shared" si="41"/>
        <v>6547.5546559286904</v>
      </c>
      <c r="L61" s="158">
        <f t="shared" si="30"/>
        <v>2193.4121657327023</v>
      </c>
      <c r="M61" s="163">
        <f t="shared" si="48"/>
        <v>4707.501190095526</v>
      </c>
      <c r="N61" s="164">
        <f t="shared" si="42"/>
        <v>2193.4121657327028</v>
      </c>
      <c r="O61" s="168">
        <f t="shared" si="63"/>
        <v>3880.1461211811502</v>
      </c>
      <c r="P61" s="169">
        <f t="shared" si="45"/>
        <v>2193.4121657327023</v>
      </c>
      <c r="Q61" s="171">
        <f t="shared" si="69"/>
        <v>3334.2058331302815</v>
      </c>
      <c r="R61" s="172">
        <f t="shared" si="51"/>
        <v>2193.4121657327028</v>
      </c>
      <c r="S61" s="175">
        <f t="shared" si="70"/>
        <v>2785.6334504805322</v>
      </c>
      <c r="T61" s="176">
        <f t="shared" si="62"/>
        <v>2193.4121657327023</v>
      </c>
      <c r="U61" s="372">
        <f t="shared" si="71"/>
        <v>2193.4121657327028</v>
      </c>
      <c r="V61" s="373">
        <f t="shared" si="72"/>
        <v>2193.4121657327028</v>
      </c>
      <c r="W61" s="374">
        <f t="shared" si="73"/>
        <v>1872.296624669435</v>
      </c>
      <c r="X61" s="375">
        <f t="shared" si="74"/>
        <v>2193.4121657327028</v>
      </c>
      <c r="Y61" s="380">
        <f t="shared" si="75"/>
        <v>1511.6996646229784</v>
      </c>
      <c r="Z61" s="381">
        <f t="shared" si="76"/>
        <v>2193.4121657327023</v>
      </c>
      <c r="AA61" s="382">
        <f t="shared" si="77"/>
        <v>1394.3521137562786</v>
      </c>
      <c r="AB61" s="383">
        <f t="shared" si="78"/>
        <v>2193.4121657327019</v>
      </c>
      <c r="AC61" s="125"/>
      <c r="AD61" s="126"/>
    </row>
    <row r="62" spans="2:54" x14ac:dyDescent="0.3">
      <c r="B62" s="194"/>
      <c r="C62" s="195"/>
      <c r="D62" s="195"/>
      <c r="E62" s="195"/>
      <c r="F62" s="196"/>
      <c r="H62" s="111">
        <v>58</v>
      </c>
      <c r="I62" s="112"/>
      <c r="J62" s="421"/>
      <c r="K62" s="157">
        <f t="shared" si="41"/>
        <v>6662.4240358572633</v>
      </c>
      <c r="L62" s="158">
        <f t="shared" si="30"/>
        <v>2231.8930809209955</v>
      </c>
      <c r="M62" s="163">
        <f t="shared" si="48"/>
        <v>4790.08893027264</v>
      </c>
      <c r="N62" s="164">
        <f t="shared" si="42"/>
        <v>2231.8930809209955</v>
      </c>
      <c r="O62" s="168">
        <f t="shared" si="63"/>
        <v>3948.2188601492408</v>
      </c>
      <c r="P62" s="169">
        <f t="shared" si="45"/>
        <v>2231.8930809209955</v>
      </c>
      <c r="Q62" s="171">
        <f t="shared" si="69"/>
        <v>3392.7006723080058</v>
      </c>
      <c r="R62" s="172">
        <f t="shared" si="51"/>
        <v>2231.893080920996</v>
      </c>
      <c r="S62" s="175">
        <f t="shared" si="70"/>
        <v>2834.5042127696643</v>
      </c>
      <c r="T62" s="176">
        <f t="shared" si="62"/>
        <v>2231.8930809209955</v>
      </c>
      <c r="U62" s="372">
        <f t="shared" si="71"/>
        <v>2231.8930809209955</v>
      </c>
      <c r="V62" s="373">
        <f t="shared" si="72"/>
        <v>2231.8930809209955</v>
      </c>
      <c r="W62" s="374">
        <f t="shared" si="73"/>
        <v>1905.1439338741618</v>
      </c>
      <c r="X62" s="375">
        <f t="shared" si="74"/>
        <v>2231.8930809209955</v>
      </c>
      <c r="Y62" s="380">
        <f t="shared" si="75"/>
        <v>1538.22071137075</v>
      </c>
      <c r="Z62" s="381">
        <f t="shared" si="76"/>
        <v>2231.8930809209951</v>
      </c>
      <c r="AA62" s="382">
        <f t="shared" si="77"/>
        <v>1418.8144315414768</v>
      </c>
      <c r="AB62" s="383">
        <f t="shared" si="78"/>
        <v>2231.8930809209951</v>
      </c>
      <c r="AC62" s="125"/>
      <c r="AD62" s="126"/>
    </row>
    <row r="63" spans="2:54" x14ac:dyDescent="0.3">
      <c r="B63" s="194"/>
      <c r="C63" s="332">
        <v>255</v>
      </c>
      <c r="D63" s="198">
        <v>0.7</v>
      </c>
      <c r="E63" s="332">
        <v>17</v>
      </c>
      <c r="F63" s="196"/>
      <c r="H63" s="111">
        <v>59</v>
      </c>
      <c r="I63" s="112"/>
      <c r="J63" s="421"/>
      <c r="K63" s="157">
        <f t="shared" si="41"/>
        <v>6777.2934157858381</v>
      </c>
      <c r="L63" s="158">
        <f t="shared" si="30"/>
        <v>2270.3739961092888</v>
      </c>
      <c r="M63" s="163">
        <f t="shared" si="48"/>
        <v>4872.6766704497541</v>
      </c>
      <c r="N63" s="164">
        <f t="shared" si="42"/>
        <v>2270.3739961092883</v>
      </c>
      <c r="O63" s="168">
        <f t="shared" si="63"/>
        <v>4016.2915991173313</v>
      </c>
      <c r="P63" s="169">
        <f t="shared" si="45"/>
        <v>2270.3739961092888</v>
      </c>
      <c r="Q63" s="171">
        <f t="shared" si="69"/>
        <v>3451.1955114857296</v>
      </c>
      <c r="R63" s="172">
        <f t="shared" si="51"/>
        <v>2270.3739961092888</v>
      </c>
      <c r="S63" s="175">
        <f t="shared" si="70"/>
        <v>2883.3749750587967</v>
      </c>
      <c r="T63" s="176">
        <f t="shared" si="62"/>
        <v>2270.3739961092888</v>
      </c>
      <c r="U63" s="372">
        <f t="shared" si="71"/>
        <v>2270.3739961092883</v>
      </c>
      <c r="V63" s="373">
        <f t="shared" si="72"/>
        <v>2270.3739961092883</v>
      </c>
      <c r="W63" s="374">
        <f t="shared" si="73"/>
        <v>1937.9912430788886</v>
      </c>
      <c r="X63" s="375">
        <f t="shared" si="74"/>
        <v>2270.3739961092883</v>
      </c>
      <c r="Y63" s="380">
        <f t="shared" si="75"/>
        <v>1564.7417581185214</v>
      </c>
      <c r="Z63" s="381">
        <f t="shared" si="76"/>
        <v>2270.3739961092879</v>
      </c>
      <c r="AA63" s="382">
        <f t="shared" si="77"/>
        <v>1443.2767493266747</v>
      </c>
      <c r="AB63" s="383">
        <f t="shared" si="78"/>
        <v>2270.3739961092883</v>
      </c>
      <c r="AC63" s="125"/>
      <c r="AD63" s="126"/>
      <c r="AF63" s="577">
        <v>30.125</v>
      </c>
      <c r="AG63" s="577"/>
    </row>
    <row r="64" spans="2:54" x14ac:dyDescent="0.3">
      <c r="B64" s="194"/>
      <c r="C64" s="332">
        <v>265</v>
      </c>
      <c r="D64" s="198">
        <v>0.7</v>
      </c>
      <c r="E64" s="332">
        <v>17</v>
      </c>
      <c r="F64" s="196"/>
      <c r="H64" s="123">
        <v>60</v>
      </c>
      <c r="I64" s="112"/>
      <c r="J64" s="421"/>
      <c r="K64" s="157">
        <f t="shared" si="41"/>
        <v>6892.162795714411</v>
      </c>
      <c r="L64" s="158">
        <f t="shared" si="30"/>
        <v>2308.8549112975816</v>
      </c>
      <c r="M64" s="163">
        <f t="shared" si="48"/>
        <v>4955.264410626869</v>
      </c>
      <c r="N64" s="164">
        <f t="shared" si="42"/>
        <v>2308.8549112975816</v>
      </c>
      <c r="O64" s="168">
        <f t="shared" si="63"/>
        <v>4084.3643380854219</v>
      </c>
      <c r="P64" s="169">
        <f t="shared" si="45"/>
        <v>2308.8549112975816</v>
      </c>
      <c r="Q64" s="171">
        <f t="shared" si="69"/>
        <v>3509.690350663454</v>
      </c>
      <c r="R64" s="172">
        <f t="shared" si="51"/>
        <v>2308.8549112975816</v>
      </c>
      <c r="S64" s="175">
        <f t="shared" si="70"/>
        <v>2932.2457373479288</v>
      </c>
      <c r="T64" s="176">
        <f t="shared" si="62"/>
        <v>2308.8549112975816</v>
      </c>
      <c r="U64" s="372">
        <f t="shared" si="71"/>
        <v>2308.854911297582</v>
      </c>
      <c r="V64" s="373">
        <f t="shared" si="72"/>
        <v>2308.854911297582</v>
      </c>
      <c r="W64" s="374">
        <f t="shared" si="73"/>
        <v>1970.8385522836156</v>
      </c>
      <c r="X64" s="375">
        <f t="shared" si="74"/>
        <v>2308.8549112975816</v>
      </c>
      <c r="Y64" s="380">
        <f t="shared" si="75"/>
        <v>1591.2628048662932</v>
      </c>
      <c r="Z64" s="381">
        <f t="shared" si="76"/>
        <v>2308.8549112975816</v>
      </c>
      <c r="AA64" s="382">
        <f t="shared" si="77"/>
        <v>1467.7390671118728</v>
      </c>
      <c r="AB64" s="383">
        <f t="shared" si="78"/>
        <v>2308.8549112975816</v>
      </c>
      <c r="AC64" s="125"/>
      <c r="AD64" s="126"/>
      <c r="AF64" s="577">
        <v>30.625</v>
      </c>
      <c r="AG64" s="577"/>
    </row>
    <row r="65" spans="2:33" x14ac:dyDescent="0.3">
      <c r="B65" s="194"/>
      <c r="C65" s="332">
        <v>265</v>
      </c>
      <c r="D65" s="198">
        <v>0.65</v>
      </c>
      <c r="E65" s="332">
        <v>18</v>
      </c>
      <c r="F65" s="196"/>
      <c r="H65" s="111">
        <v>61</v>
      </c>
      <c r="I65" s="112"/>
      <c r="J65" s="421"/>
      <c r="K65" s="424"/>
      <c r="L65" s="421"/>
      <c r="M65" s="163">
        <f t="shared" si="48"/>
        <v>5037.8521508039839</v>
      </c>
      <c r="N65" s="164">
        <f t="shared" si="42"/>
        <v>2347.3358264858748</v>
      </c>
      <c r="O65" s="168">
        <f t="shared" si="63"/>
        <v>4152.4370770535124</v>
      </c>
      <c r="P65" s="169">
        <f t="shared" si="45"/>
        <v>2347.3358264858748</v>
      </c>
      <c r="Q65" s="171">
        <f t="shared" si="69"/>
        <v>3568.1851898411778</v>
      </c>
      <c r="R65" s="172">
        <f t="shared" si="51"/>
        <v>2347.3358264858743</v>
      </c>
      <c r="S65" s="175">
        <f t="shared" si="70"/>
        <v>2981.1164996370612</v>
      </c>
      <c r="T65" s="176">
        <f t="shared" si="62"/>
        <v>2347.3358264858748</v>
      </c>
      <c r="U65" s="372">
        <f t="shared" si="71"/>
        <v>2347.3358264858743</v>
      </c>
      <c r="V65" s="373">
        <f t="shared" si="72"/>
        <v>2347.3358264858743</v>
      </c>
      <c r="W65" s="374">
        <f t="shared" si="73"/>
        <v>2003.6858614883427</v>
      </c>
      <c r="X65" s="375">
        <f t="shared" si="74"/>
        <v>2347.3358264858748</v>
      </c>
      <c r="Y65" s="380">
        <f t="shared" si="75"/>
        <v>1617.7838516140648</v>
      </c>
      <c r="Z65" s="381">
        <f t="shared" si="76"/>
        <v>2347.3358264858743</v>
      </c>
      <c r="AA65" s="382">
        <f t="shared" si="77"/>
        <v>1492.2013848970705</v>
      </c>
      <c r="AB65" s="383">
        <f t="shared" si="78"/>
        <v>2347.3358264858743</v>
      </c>
      <c r="AC65" s="125"/>
      <c r="AD65" s="126"/>
      <c r="AF65" s="577">
        <v>30.625</v>
      </c>
      <c r="AG65" s="577"/>
    </row>
    <row r="66" spans="2:33" x14ac:dyDescent="0.3">
      <c r="B66" s="194"/>
      <c r="C66" s="332">
        <v>275</v>
      </c>
      <c r="D66" s="198">
        <v>0.65</v>
      </c>
      <c r="E66" s="332">
        <v>18</v>
      </c>
      <c r="F66" s="196"/>
      <c r="H66" s="111">
        <v>62</v>
      </c>
      <c r="I66" s="112"/>
      <c r="J66" s="421"/>
      <c r="K66" s="424"/>
      <c r="L66" s="421"/>
      <c r="M66" s="163">
        <f t="shared" si="48"/>
        <v>5120.439890981098</v>
      </c>
      <c r="N66" s="164">
        <f t="shared" si="42"/>
        <v>2385.8167416741676</v>
      </c>
      <c r="O66" s="168">
        <f t="shared" si="63"/>
        <v>4220.5098160216021</v>
      </c>
      <c r="P66" s="169">
        <f t="shared" si="45"/>
        <v>2385.8167416741676</v>
      </c>
      <c r="Q66" s="171">
        <f t="shared" si="69"/>
        <v>3626.6800290189026</v>
      </c>
      <c r="R66" s="172">
        <f t="shared" si="51"/>
        <v>2385.816741674168</v>
      </c>
      <c r="S66" s="175">
        <f t="shared" si="70"/>
        <v>3029.9872619261932</v>
      </c>
      <c r="T66" s="176">
        <f t="shared" si="62"/>
        <v>2385.816741674168</v>
      </c>
      <c r="U66" s="372">
        <f t="shared" si="71"/>
        <v>2385.8167416741676</v>
      </c>
      <c r="V66" s="373">
        <f t="shared" si="72"/>
        <v>2385.8167416741676</v>
      </c>
      <c r="W66" s="374">
        <f t="shared" si="73"/>
        <v>2036.5331706930695</v>
      </c>
      <c r="X66" s="375">
        <f t="shared" si="74"/>
        <v>2385.8167416741676</v>
      </c>
      <c r="Y66" s="380">
        <f t="shared" si="75"/>
        <v>1644.3048983618362</v>
      </c>
      <c r="Z66" s="381">
        <f t="shared" si="76"/>
        <v>2385.8167416741671</v>
      </c>
      <c r="AA66" s="382">
        <f t="shared" si="77"/>
        <v>1516.6637026822682</v>
      </c>
      <c r="AB66" s="383">
        <f t="shared" si="78"/>
        <v>2385.8167416741671</v>
      </c>
      <c r="AC66" s="125"/>
      <c r="AD66" s="126"/>
      <c r="AF66" s="577">
        <v>31.125</v>
      </c>
      <c r="AG66" s="577"/>
    </row>
    <row r="67" spans="2:33" x14ac:dyDescent="0.3">
      <c r="B67" s="194"/>
      <c r="C67" s="332">
        <v>275</v>
      </c>
      <c r="D67" s="198">
        <v>0.7</v>
      </c>
      <c r="E67" s="332">
        <v>18</v>
      </c>
      <c r="F67" s="196"/>
      <c r="H67" s="111">
        <v>63</v>
      </c>
      <c r="I67" s="112"/>
      <c r="J67" s="421"/>
      <c r="K67" s="424"/>
      <c r="L67" s="421"/>
      <c r="M67" s="163">
        <f t="shared" si="48"/>
        <v>5203.0276311582129</v>
      </c>
      <c r="N67" s="164">
        <f t="shared" si="42"/>
        <v>2424.2976568624608</v>
      </c>
      <c r="O67" s="168">
        <f t="shared" si="63"/>
        <v>4288.5825549896927</v>
      </c>
      <c r="P67" s="169">
        <f t="shared" si="45"/>
        <v>2424.2976568624608</v>
      </c>
      <c r="Q67" s="171">
        <f t="shared" si="69"/>
        <v>3685.1748681966264</v>
      </c>
      <c r="R67" s="172">
        <f t="shared" si="51"/>
        <v>2424.2976568624608</v>
      </c>
      <c r="S67" s="175">
        <f t="shared" si="70"/>
        <v>3078.8580242153253</v>
      </c>
      <c r="T67" s="176">
        <f t="shared" si="62"/>
        <v>2424.2976568624608</v>
      </c>
      <c r="U67" s="372">
        <f t="shared" si="71"/>
        <v>2424.2976568624608</v>
      </c>
      <c r="V67" s="373">
        <f t="shared" si="72"/>
        <v>2424.2976568624608</v>
      </c>
      <c r="W67" s="374">
        <f t="shared" si="73"/>
        <v>2069.3804798977962</v>
      </c>
      <c r="X67" s="375">
        <f t="shared" si="74"/>
        <v>2424.2976568624604</v>
      </c>
      <c r="Y67" s="380">
        <f t="shared" si="75"/>
        <v>1670.8259451096078</v>
      </c>
      <c r="Z67" s="381">
        <f t="shared" si="76"/>
        <v>2424.2976568624604</v>
      </c>
      <c r="AA67" s="382">
        <f t="shared" si="77"/>
        <v>1541.1260204674663</v>
      </c>
      <c r="AB67" s="383">
        <f t="shared" si="78"/>
        <v>2424.2976568624608</v>
      </c>
      <c r="AC67" s="125"/>
      <c r="AD67" s="126"/>
      <c r="AF67" s="577">
        <v>32.125</v>
      </c>
      <c r="AG67" s="577"/>
    </row>
    <row r="68" spans="2:33" x14ac:dyDescent="0.3">
      <c r="B68" s="194"/>
      <c r="C68" s="332">
        <v>275</v>
      </c>
      <c r="D68" s="198">
        <v>0.6</v>
      </c>
      <c r="E68" s="332">
        <v>20</v>
      </c>
      <c r="F68" s="196"/>
      <c r="H68" s="111">
        <v>64</v>
      </c>
      <c r="I68" s="112"/>
      <c r="J68" s="421"/>
      <c r="K68" s="424"/>
      <c r="L68" s="421"/>
      <c r="M68" s="163">
        <f t="shared" si="48"/>
        <v>5285.6153713353278</v>
      </c>
      <c r="N68" s="164">
        <f t="shared" si="42"/>
        <v>2462.7785720507541</v>
      </c>
      <c r="O68" s="168">
        <f t="shared" si="63"/>
        <v>4356.6552939577832</v>
      </c>
      <c r="P68" s="169">
        <f t="shared" si="45"/>
        <v>2462.7785720507536</v>
      </c>
      <c r="Q68" s="171">
        <f t="shared" si="69"/>
        <v>3743.6697073743508</v>
      </c>
      <c r="R68" s="172">
        <f t="shared" si="51"/>
        <v>2462.7785720507536</v>
      </c>
      <c r="S68" s="175">
        <f t="shared" si="70"/>
        <v>3127.7287865044573</v>
      </c>
      <c r="T68" s="176">
        <f t="shared" si="62"/>
        <v>2462.7785720507536</v>
      </c>
      <c r="U68" s="372">
        <f t="shared" si="71"/>
        <v>2462.7785720507536</v>
      </c>
      <c r="V68" s="373">
        <f t="shared" si="72"/>
        <v>2462.7785720507536</v>
      </c>
      <c r="W68" s="374">
        <f t="shared" si="73"/>
        <v>2102.2277891025237</v>
      </c>
      <c r="X68" s="375">
        <f t="shared" si="74"/>
        <v>2462.7785720507541</v>
      </c>
      <c r="Y68" s="380">
        <f t="shared" si="75"/>
        <v>1697.3469918573792</v>
      </c>
      <c r="Z68" s="381">
        <f t="shared" si="76"/>
        <v>2462.7785720507532</v>
      </c>
      <c r="AA68" s="382">
        <f t="shared" si="77"/>
        <v>1565.588338252664</v>
      </c>
      <c r="AB68" s="383">
        <f t="shared" si="78"/>
        <v>2462.7785720507532</v>
      </c>
      <c r="AC68" s="125"/>
      <c r="AD68" s="126"/>
      <c r="AF68" s="498">
        <v>32</v>
      </c>
      <c r="AG68" s="498"/>
    </row>
    <row r="69" spans="2:33" x14ac:dyDescent="0.3">
      <c r="B69" s="194"/>
      <c r="C69" s="332">
        <v>265</v>
      </c>
      <c r="D69" s="198">
        <v>0.65</v>
      </c>
      <c r="E69" s="332">
        <v>20</v>
      </c>
      <c r="F69" s="196"/>
      <c r="H69" s="123">
        <v>65</v>
      </c>
      <c r="I69" s="112"/>
      <c r="J69" s="421"/>
      <c r="K69" s="424"/>
      <c r="L69" s="421"/>
      <c r="M69" s="163">
        <f t="shared" si="48"/>
        <v>5368.203111512441</v>
      </c>
      <c r="N69" s="164">
        <f t="shared" si="42"/>
        <v>2501.2594872390464</v>
      </c>
      <c r="O69" s="168">
        <f t="shared" si="63"/>
        <v>4424.7280329258729</v>
      </c>
      <c r="P69" s="169">
        <f t="shared" si="45"/>
        <v>2501.2594872390464</v>
      </c>
      <c r="Q69" s="171">
        <f t="shared" si="69"/>
        <v>3802.1645465520746</v>
      </c>
      <c r="R69" s="172">
        <f t="shared" si="51"/>
        <v>2501.2594872390464</v>
      </c>
      <c r="S69" s="175">
        <f t="shared" si="70"/>
        <v>3176.5995487935897</v>
      </c>
      <c r="T69" s="176">
        <f t="shared" si="62"/>
        <v>2501.2594872390468</v>
      </c>
      <c r="U69" s="372">
        <f t="shared" si="71"/>
        <v>2501.2594872390464</v>
      </c>
      <c r="V69" s="373">
        <f t="shared" si="72"/>
        <v>2501.2594872390464</v>
      </c>
      <c r="W69" s="374">
        <f t="shared" si="73"/>
        <v>2135.0750983072508</v>
      </c>
      <c r="X69" s="375">
        <f t="shared" si="74"/>
        <v>2501.2594872390473</v>
      </c>
      <c r="Y69" s="380">
        <f t="shared" si="75"/>
        <v>1723.868038605151</v>
      </c>
      <c r="Z69" s="381">
        <f t="shared" si="76"/>
        <v>2501.2594872390464</v>
      </c>
      <c r="AA69" s="382">
        <f t="shared" si="77"/>
        <v>1590.0506560378617</v>
      </c>
      <c r="AB69" s="383">
        <f t="shared" si="78"/>
        <v>2501.2594872390459</v>
      </c>
      <c r="AC69" s="125"/>
      <c r="AD69" s="126"/>
      <c r="AF69" s="578">
        <v>32.5625</v>
      </c>
      <c r="AG69" s="498"/>
    </row>
    <row r="70" spans="2:33" x14ac:dyDescent="0.3">
      <c r="B70" s="194"/>
      <c r="C70" s="332">
        <v>275</v>
      </c>
      <c r="D70" s="198">
        <v>0.5</v>
      </c>
      <c r="E70" s="332">
        <v>22</v>
      </c>
      <c r="F70" s="196"/>
      <c r="H70" s="111">
        <v>66</v>
      </c>
      <c r="I70" s="112"/>
      <c r="J70" s="421"/>
      <c r="K70" s="424"/>
      <c r="L70" s="421"/>
      <c r="M70" s="163">
        <f t="shared" si="48"/>
        <v>5450.7908516895559</v>
      </c>
      <c r="N70" s="164">
        <f t="shared" si="42"/>
        <v>2539.7404024273396</v>
      </c>
      <c r="O70" s="168">
        <f t="shared" si="63"/>
        <v>4492.8007718939634</v>
      </c>
      <c r="P70" s="169">
        <f t="shared" si="45"/>
        <v>2539.7404024273396</v>
      </c>
      <c r="Q70" s="171">
        <f t="shared" si="69"/>
        <v>3860.6593857297994</v>
      </c>
      <c r="R70" s="172">
        <f t="shared" si="51"/>
        <v>2539.7404024273401</v>
      </c>
      <c r="S70" s="175">
        <f t="shared" si="70"/>
        <v>3225.4703110827218</v>
      </c>
      <c r="T70" s="176">
        <f t="shared" si="62"/>
        <v>2539.7404024273401</v>
      </c>
      <c r="U70" s="372">
        <f t="shared" si="71"/>
        <v>2539.7404024273401</v>
      </c>
      <c r="V70" s="373">
        <f t="shared" si="72"/>
        <v>2539.7404024273401</v>
      </c>
      <c r="W70" s="374">
        <f t="shared" si="73"/>
        <v>2167.9224075119773</v>
      </c>
      <c r="X70" s="375">
        <f t="shared" si="74"/>
        <v>2539.7404024273396</v>
      </c>
      <c r="Y70" s="380">
        <f t="shared" si="75"/>
        <v>1750.3890853529226</v>
      </c>
      <c r="Z70" s="381">
        <f t="shared" si="76"/>
        <v>2539.7404024273396</v>
      </c>
      <c r="AA70" s="382">
        <f t="shared" si="77"/>
        <v>1614.5129738230598</v>
      </c>
      <c r="AB70" s="383">
        <f t="shared" si="78"/>
        <v>2539.7404024273396</v>
      </c>
      <c r="AC70" s="125"/>
      <c r="AD70" s="126"/>
      <c r="AF70" s="578">
        <v>31.8125</v>
      </c>
      <c r="AG70" s="498"/>
    </row>
    <row r="71" spans="2:33" x14ac:dyDescent="0.3">
      <c r="B71" s="194"/>
      <c r="C71" s="332"/>
      <c r="D71" s="198"/>
      <c r="E71" s="332"/>
      <c r="F71" s="196"/>
      <c r="H71" s="111">
        <v>67</v>
      </c>
      <c r="I71" s="112"/>
      <c r="J71" s="421"/>
      <c r="K71" s="424"/>
      <c r="L71" s="421"/>
      <c r="M71" s="163">
        <f t="shared" si="48"/>
        <v>5533.3785918666708</v>
      </c>
      <c r="N71" s="164">
        <f t="shared" si="42"/>
        <v>2578.2213176156329</v>
      </c>
      <c r="O71" s="168">
        <f t="shared" si="63"/>
        <v>4560.8735108620531</v>
      </c>
      <c r="P71" s="169">
        <f t="shared" si="45"/>
        <v>2578.221317615632</v>
      </c>
      <c r="Q71" s="171">
        <f t="shared" si="69"/>
        <v>3919.1542249075237</v>
      </c>
      <c r="R71" s="172">
        <f t="shared" si="51"/>
        <v>2578.2213176156329</v>
      </c>
      <c r="S71" s="175">
        <f t="shared" si="70"/>
        <v>3274.3410733718538</v>
      </c>
      <c r="T71" s="176">
        <f t="shared" si="62"/>
        <v>2578.2213176156329</v>
      </c>
      <c r="U71" s="372">
        <f t="shared" si="71"/>
        <v>2578.2213176156329</v>
      </c>
      <c r="V71" s="373">
        <f t="shared" si="72"/>
        <v>2578.2213176156329</v>
      </c>
      <c r="W71" s="374">
        <f t="shared" si="73"/>
        <v>2200.7697167167044</v>
      </c>
      <c r="X71" s="375">
        <f t="shared" si="74"/>
        <v>2578.2213176156329</v>
      </c>
      <c r="Y71" s="380">
        <f t="shared" si="75"/>
        <v>1776.910132100694</v>
      </c>
      <c r="Z71" s="381">
        <f t="shared" si="76"/>
        <v>2578.2213176156324</v>
      </c>
      <c r="AA71" s="382">
        <f t="shared" si="77"/>
        <v>1638.9752916082577</v>
      </c>
      <c r="AB71" s="383">
        <f t="shared" si="78"/>
        <v>2578.2213176156324</v>
      </c>
      <c r="AC71" s="125"/>
      <c r="AD71" s="126"/>
      <c r="AF71" s="579"/>
      <c r="AG71" s="579"/>
    </row>
    <row r="72" spans="2:33" ht="17.25" thickBot="1" x14ac:dyDescent="0.35">
      <c r="B72" s="199"/>
      <c r="C72" s="200"/>
      <c r="D72" s="200"/>
      <c r="E72" s="200"/>
      <c r="F72" s="201"/>
      <c r="H72" s="111">
        <v>68</v>
      </c>
      <c r="I72" s="112"/>
      <c r="J72" s="421"/>
      <c r="K72" s="424"/>
      <c r="L72" s="421"/>
      <c r="M72" s="163">
        <f t="shared" si="48"/>
        <v>5615.9663320437849</v>
      </c>
      <c r="N72" s="164">
        <f t="shared" si="42"/>
        <v>2616.7022328039257</v>
      </c>
      <c r="O72" s="168">
        <f t="shared" si="63"/>
        <v>4628.9462498301446</v>
      </c>
      <c r="P72" s="169">
        <f t="shared" si="45"/>
        <v>2616.7022328039257</v>
      </c>
      <c r="Q72" s="171">
        <f t="shared" si="69"/>
        <v>3977.649064085248</v>
      </c>
      <c r="R72" s="172">
        <f t="shared" si="51"/>
        <v>2616.7022328039261</v>
      </c>
      <c r="S72" s="175">
        <f t="shared" si="70"/>
        <v>3323.2118356609858</v>
      </c>
      <c r="T72" s="176">
        <f t="shared" si="62"/>
        <v>2616.7022328039257</v>
      </c>
      <c r="U72" s="372">
        <f t="shared" si="71"/>
        <v>2616.7022328039257</v>
      </c>
      <c r="V72" s="373">
        <f t="shared" si="72"/>
        <v>2616.7022328039257</v>
      </c>
      <c r="W72" s="374">
        <f t="shared" si="73"/>
        <v>2233.6170259214309</v>
      </c>
      <c r="X72" s="375">
        <f t="shared" si="74"/>
        <v>2616.7022328039257</v>
      </c>
      <c r="Y72" s="380">
        <f t="shared" si="75"/>
        <v>1803.4311788484656</v>
      </c>
      <c r="Z72" s="381">
        <f t="shared" si="76"/>
        <v>2616.7022328039257</v>
      </c>
      <c r="AA72" s="382">
        <f t="shared" si="77"/>
        <v>1663.4376093934554</v>
      </c>
      <c r="AB72" s="383">
        <f t="shared" si="78"/>
        <v>2616.7022328039252</v>
      </c>
      <c r="AC72" s="125"/>
      <c r="AD72" s="126"/>
    </row>
    <row r="73" spans="2:33" ht="17.25" thickBot="1" x14ac:dyDescent="0.35">
      <c r="H73" s="111">
        <v>69</v>
      </c>
      <c r="I73" s="112"/>
      <c r="J73" s="421"/>
      <c r="K73" s="424"/>
      <c r="L73" s="421"/>
      <c r="M73" s="163">
        <f t="shared" si="48"/>
        <v>5698.5540722208989</v>
      </c>
      <c r="N73" s="164">
        <f t="shared" si="42"/>
        <v>2655.1831479922184</v>
      </c>
      <c r="O73" s="168">
        <f t="shared" si="63"/>
        <v>4697.0189887982342</v>
      </c>
      <c r="P73" s="169">
        <f t="shared" si="45"/>
        <v>2655.1831479922184</v>
      </c>
      <c r="Q73" s="171">
        <f t="shared" si="69"/>
        <v>4036.1439032629719</v>
      </c>
      <c r="R73" s="172">
        <f t="shared" si="51"/>
        <v>2655.1831479922189</v>
      </c>
      <c r="S73" s="175">
        <f t="shared" si="70"/>
        <v>3372.0825979501183</v>
      </c>
      <c r="T73" s="176">
        <f t="shared" si="62"/>
        <v>2655.1831479922189</v>
      </c>
      <c r="U73" s="372">
        <f t="shared" si="71"/>
        <v>2655.1831479922193</v>
      </c>
      <c r="V73" s="373">
        <f t="shared" si="72"/>
        <v>2655.1831479922193</v>
      </c>
      <c r="W73" s="374">
        <f t="shared" si="73"/>
        <v>2266.4643351261579</v>
      </c>
      <c r="X73" s="375">
        <f t="shared" si="74"/>
        <v>2655.1831479922189</v>
      </c>
      <c r="Y73" s="380">
        <f t="shared" si="75"/>
        <v>1829.9522255962372</v>
      </c>
      <c r="Z73" s="381">
        <f t="shared" si="76"/>
        <v>2655.1831479922189</v>
      </c>
      <c r="AA73" s="382">
        <f t="shared" si="77"/>
        <v>1687.8999271786536</v>
      </c>
      <c r="AB73" s="383">
        <f t="shared" si="78"/>
        <v>2655.1831479922189</v>
      </c>
      <c r="AC73" s="125"/>
      <c r="AD73" s="126"/>
    </row>
    <row r="74" spans="2:33" x14ac:dyDescent="0.3">
      <c r="B74" s="202"/>
      <c r="C74" s="580" t="s">
        <v>230</v>
      </c>
      <c r="D74" s="580"/>
      <c r="E74" s="580"/>
      <c r="F74" s="203"/>
      <c r="H74" s="123">
        <v>70</v>
      </c>
      <c r="I74" s="112"/>
      <c r="J74" s="421"/>
      <c r="K74" s="424"/>
      <c r="L74" s="421"/>
      <c r="M74" s="163">
        <f t="shared" si="48"/>
        <v>5781.1418123980147</v>
      </c>
      <c r="N74" s="164">
        <f t="shared" si="42"/>
        <v>2693.6640631805121</v>
      </c>
      <c r="O74" s="168">
        <f t="shared" si="63"/>
        <v>4765.0917277663248</v>
      </c>
      <c r="P74" s="169">
        <f t="shared" si="45"/>
        <v>2693.6640631805117</v>
      </c>
      <c r="Q74" s="171">
        <f t="shared" si="69"/>
        <v>4094.6387424406962</v>
      </c>
      <c r="R74" s="172">
        <f t="shared" si="51"/>
        <v>2693.6640631805121</v>
      </c>
      <c r="S74" s="175">
        <f t="shared" si="70"/>
        <v>3420.9533602392503</v>
      </c>
      <c r="T74" s="176">
        <f t="shared" si="62"/>
        <v>2693.6640631805121</v>
      </c>
      <c r="U74" s="372">
        <f t="shared" si="71"/>
        <v>2693.6640631805117</v>
      </c>
      <c r="V74" s="373">
        <f t="shared" si="72"/>
        <v>2693.6640631805117</v>
      </c>
      <c r="W74" s="374">
        <f t="shared" si="73"/>
        <v>2299.311644330885</v>
      </c>
      <c r="X74" s="375">
        <f t="shared" si="74"/>
        <v>2693.6640631805117</v>
      </c>
      <c r="Y74" s="380">
        <f t="shared" si="75"/>
        <v>1856.4732723440086</v>
      </c>
      <c r="Z74" s="381">
        <f t="shared" si="76"/>
        <v>2693.6640631805117</v>
      </c>
      <c r="AA74" s="382">
        <f t="shared" si="77"/>
        <v>1712.3622449638513</v>
      </c>
      <c r="AB74" s="383">
        <f t="shared" si="78"/>
        <v>2693.6640631805117</v>
      </c>
      <c r="AC74" s="125"/>
      <c r="AD74" s="126"/>
    </row>
    <row r="75" spans="2:33" x14ac:dyDescent="0.3">
      <c r="B75" s="204"/>
      <c r="C75" s="205"/>
      <c r="D75" s="205"/>
      <c r="E75" s="205"/>
      <c r="F75" s="206"/>
      <c r="H75" s="111">
        <v>71</v>
      </c>
      <c r="I75" s="112"/>
      <c r="J75" s="421"/>
      <c r="K75" s="424"/>
      <c r="L75" s="421"/>
      <c r="M75" s="163">
        <f t="shared" si="48"/>
        <v>5863.7295525751279</v>
      </c>
      <c r="N75" s="164">
        <f t="shared" ref="N75:N87" si="92">M75/$D$32</f>
        <v>2732.1449783688045</v>
      </c>
      <c r="O75" s="168">
        <f t="shared" si="63"/>
        <v>4833.1644667344153</v>
      </c>
      <c r="P75" s="169">
        <f t="shared" si="45"/>
        <v>2732.1449783688049</v>
      </c>
      <c r="Q75" s="171">
        <f t="shared" si="69"/>
        <v>4153.1335816184201</v>
      </c>
      <c r="R75" s="172">
        <f t="shared" si="51"/>
        <v>2732.1449783688049</v>
      </c>
      <c r="S75" s="175">
        <f t="shared" si="70"/>
        <v>3469.8241225283828</v>
      </c>
      <c r="T75" s="176">
        <f t="shared" si="62"/>
        <v>2732.1449783688054</v>
      </c>
      <c r="U75" s="372">
        <f t="shared" si="71"/>
        <v>2732.1449783688049</v>
      </c>
      <c r="V75" s="373">
        <f t="shared" si="72"/>
        <v>2732.1449783688049</v>
      </c>
      <c r="W75" s="374">
        <f t="shared" si="73"/>
        <v>2332.1589535356115</v>
      </c>
      <c r="X75" s="375">
        <f t="shared" si="74"/>
        <v>2732.1449783688045</v>
      </c>
      <c r="Y75" s="380">
        <f t="shared" si="75"/>
        <v>1882.9943190917804</v>
      </c>
      <c r="Z75" s="381">
        <f t="shared" si="76"/>
        <v>2732.1449783688049</v>
      </c>
      <c r="AA75" s="382">
        <f t="shared" si="77"/>
        <v>1736.8245627490494</v>
      </c>
      <c r="AB75" s="383">
        <f t="shared" si="78"/>
        <v>2732.1449783688049</v>
      </c>
      <c r="AC75" s="125"/>
      <c r="AD75" s="126"/>
    </row>
    <row r="76" spans="2:33" x14ac:dyDescent="0.3">
      <c r="B76" s="204"/>
      <c r="C76" s="103" t="s">
        <v>232</v>
      </c>
      <c r="D76" s="213">
        <f t="shared" ref="D76:D78" si="93">E76</f>
        <v>3.2309999999999999</v>
      </c>
      <c r="E76" s="103">
        <v>3.2309999999999999</v>
      </c>
      <c r="F76" s="206"/>
      <c r="H76" s="111">
        <v>72</v>
      </c>
      <c r="I76" s="112"/>
      <c r="J76" s="421"/>
      <c r="K76" s="424"/>
      <c r="L76" s="421"/>
      <c r="M76" s="163">
        <f t="shared" si="48"/>
        <v>5946.3172927522428</v>
      </c>
      <c r="N76" s="164">
        <f t="shared" si="92"/>
        <v>2770.6258935570977</v>
      </c>
      <c r="O76" s="168">
        <f t="shared" si="63"/>
        <v>4901.2372057025059</v>
      </c>
      <c r="P76" s="169">
        <f t="shared" ref="P76:P102" si="94">O76/$D$33</f>
        <v>2770.6258935570977</v>
      </c>
      <c r="Q76" s="171">
        <f t="shared" si="69"/>
        <v>4211.6284207961444</v>
      </c>
      <c r="R76" s="172">
        <f t="shared" si="51"/>
        <v>2770.6258935570977</v>
      </c>
      <c r="S76" s="175">
        <f t="shared" si="70"/>
        <v>3518.6948848175143</v>
      </c>
      <c r="T76" s="176">
        <f t="shared" si="62"/>
        <v>2770.6258935570977</v>
      </c>
      <c r="U76" s="372">
        <f t="shared" si="71"/>
        <v>2770.6258935570982</v>
      </c>
      <c r="V76" s="373">
        <f t="shared" si="72"/>
        <v>2770.6258935570982</v>
      </c>
      <c r="W76" s="374">
        <f t="shared" si="73"/>
        <v>2365.0062627403386</v>
      </c>
      <c r="X76" s="375">
        <f t="shared" si="74"/>
        <v>2770.6258935570977</v>
      </c>
      <c r="Y76" s="380">
        <f t="shared" si="75"/>
        <v>1909.5153658395518</v>
      </c>
      <c r="Z76" s="381">
        <f t="shared" si="76"/>
        <v>2770.6258935570977</v>
      </c>
      <c r="AA76" s="382">
        <f t="shared" si="77"/>
        <v>1761.2868805342471</v>
      </c>
      <c r="AB76" s="383">
        <f t="shared" si="78"/>
        <v>2770.6258935570977</v>
      </c>
      <c r="AC76" s="125"/>
      <c r="AD76" s="126"/>
    </row>
    <row r="77" spans="2:33" x14ac:dyDescent="0.3">
      <c r="B77" s="204"/>
      <c r="C77" s="103" t="s">
        <v>233</v>
      </c>
      <c r="D77" s="213">
        <f t="shared" si="93"/>
        <v>3.4169999999999998</v>
      </c>
      <c r="E77" s="103">
        <v>3.4169999999999998</v>
      </c>
      <c r="F77" s="206"/>
      <c r="H77" s="111">
        <v>73</v>
      </c>
      <c r="I77" s="112"/>
      <c r="J77" s="421"/>
      <c r="K77" s="424"/>
      <c r="L77" s="421"/>
      <c r="M77" s="163">
        <f t="shared" si="48"/>
        <v>6028.9050329293577</v>
      </c>
      <c r="N77" s="164">
        <f t="shared" si="92"/>
        <v>2809.1068087453909</v>
      </c>
      <c r="O77" s="168">
        <f t="shared" si="63"/>
        <v>4969.3099446705955</v>
      </c>
      <c r="P77" s="169">
        <f t="shared" si="94"/>
        <v>2809.1068087453905</v>
      </c>
      <c r="Q77" s="171">
        <f t="shared" si="69"/>
        <v>4270.1232599738696</v>
      </c>
      <c r="R77" s="172">
        <f t="shared" si="51"/>
        <v>2809.1068087453914</v>
      </c>
      <c r="S77" s="175">
        <f t="shared" si="70"/>
        <v>3567.5656471066463</v>
      </c>
      <c r="T77" s="176">
        <f t="shared" si="62"/>
        <v>2809.1068087453909</v>
      </c>
      <c r="U77" s="372">
        <f t="shared" si="71"/>
        <v>2809.1068087453905</v>
      </c>
      <c r="V77" s="373">
        <f t="shared" si="72"/>
        <v>2809.1068087453905</v>
      </c>
      <c r="W77" s="374">
        <f t="shared" si="73"/>
        <v>2397.8535719450656</v>
      </c>
      <c r="X77" s="375">
        <f t="shared" si="74"/>
        <v>2809.1068087453909</v>
      </c>
      <c r="Y77" s="380">
        <f t="shared" si="75"/>
        <v>1936.0364125873234</v>
      </c>
      <c r="Z77" s="381">
        <f t="shared" si="76"/>
        <v>2809.1068087453909</v>
      </c>
      <c r="AA77" s="382">
        <f t="shared" si="77"/>
        <v>1785.7491983194448</v>
      </c>
      <c r="AB77" s="383">
        <f t="shared" si="78"/>
        <v>2809.1068087453905</v>
      </c>
      <c r="AC77" s="125"/>
      <c r="AD77" s="126"/>
    </row>
    <row r="78" spans="2:33" x14ac:dyDescent="0.3">
      <c r="B78" s="204"/>
      <c r="C78" s="103" t="s">
        <v>234</v>
      </c>
      <c r="D78" s="213">
        <f t="shared" si="93"/>
        <v>3.7269999999999999</v>
      </c>
      <c r="E78" s="103">
        <v>3.7269999999999999</v>
      </c>
      <c r="F78" s="206"/>
      <c r="H78" s="111">
        <v>74</v>
      </c>
      <c r="I78" s="112"/>
      <c r="J78" s="421"/>
      <c r="K78" s="424"/>
      <c r="L78" s="421"/>
      <c r="M78" s="163">
        <f t="shared" ref="M78:M87" si="95">(H78*$E$32*336)/$E$22</f>
        <v>6111.4927731064718</v>
      </c>
      <c r="N78" s="164">
        <f t="shared" si="92"/>
        <v>2847.5877239336837</v>
      </c>
      <c r="O78" s="168">
        <f t="shared" si="63"/>
        <v>5037.3826836386861</v>
      </c>
      <c r="P78" s="169">
        <f t="shared" si="94"/>
        <v>2847.5877239336837</v>
      </c>
      <c r="Q78" s="171">
        <f t="shared" si="69"/>
        <v>4328.618099151593</v>
      </c>
      <c r="R78" s="172">
        <f t="shared" ref="R78:R121" si="96">Q78/$D$34</f>
        <v>2847.5877239336842</v>
      </c>
      <c r="S78" s="175">
        <f t="shared" si="70"/>
        <v>3616.4364093957788</v>
      </c>
      <c r="T78" s="176">
        <f t="shared" si="62"/>
        <v>2847.5877239336842</v>
      </c>
      <c r="U78" s="372">
        <f t="shared" si="71"/>
        <v>2847.5877239336837</v>
      </c>
      <c r="V78" s="373">
        <f t="shared" si="72"/>
        <v>2847.5877239336837</v>
      </c>
      <c r="W78" s="374">
        <f t="shared" si="73"/>
        <v>2430.7008811497926</v>
      </c>
      <c r="X78" s="375">
        <f t="shared" si="74"/>
        <v>2847.5877239336837</v>
      </c>
      <c r="Y78" s="380">
        <f t="shared" si="75"/>
        <v>1962.557459335095</v>
      </c>
      <c r="Z78" s="381">
        <f t="shared" si="76"/>
        <v>2847.5877239336837</v>
      </c>
      <c r="AA78" s="382">
        <f t="shared" si="77"/>
        <v>1810.2115161046429</v>
      </c>
      <c r="AB78" s="383">
        <f t="shared" si="78"/>
        <v>2847.5877239336837</v>
      </c>
      <c r="AC78" s="125"/>
      <c r="AD78" s="126"/>
    </row>
    <row r="79" spans="2:33" ht="17.25" thickBot="1" x14ac:dyDescent="0.35">
      <c r="B79" s="214"/>
      <c r="C79" s="215"/>
      <c r="D79" s="215"/>
      <c r="E79" s="215"/>
      <c r="F79" s="216"/>
      <c r="H79" s="123">
        <v>75</v>
      </c>
      <c r="I79" s="112"/>
      <c r="J79" s="421"/>
      <c r="K79" s="424"/>
      <c r="L79" s="421"/>
      <c r="M79" s="163">
        <f t="shared" si="95"/>
        <v>6194.0805132835858</v>
      </c>
      <c r="N79" s="164">
        <f t="shared" si="92"/>
        <v>2886.0686391219765</v>
      </c>
      <c r="O79" s="168">
        <f t="shared" si="63"/>
        <v>5105.4554226067767</v>
      </c>
      <c r="P79" s="169">
        <f t="shared" si="94"/>
        <v>2886.068639121977</v>
      </c>
      <c r="Q79" s="171">
        <f t="shared" si="69"/>
        <v>4387.1129383293173</v>
      </c>
      <c r="R79" s="172">
        <f t="shared" si="96"/>
        <v>2886.068639121977</v>
      </c>
      <c r="S79" s="175">
        <f t="shared" si="70"/>
        <v>3665.3071716849113</v>
      </c>
      <c r="T79" s="176">
        <f t="shared" si="62"/>
        <v>2886.0686391219774</v>
      </c>
      <c r="U79" s="372">
        <f t="shared" si="71"/>
        <v>2886.068639121977</v>
      </c>
      <c r="V79" s="373">
        <f t="shared" si="72"/>
        <v>2886.068639121977</v>
      </c>
      <c r="W79" s="374">
        <f t="shared" si="73"/>
        <v>2463.5481903545196</v>
      </c>
      <c r="X79" s="375">
        <f t="shared" si="74"/>
        <v>2886.068639121977</v>
      </c>
      <c r="Y79" s="380">
        <f t="shared" si="75"/>
        <v>1989.0785060828664</v>
      </c>
      <c r="Z79" s="381">
        <f t="shared" si="76"/>
        <v>2886.0686391219765</v>
      </c>
      <c r="AA79" s="382">
        <f t="shared" si="77"/>
        <v>1834.6738338898408</v>
      </c>
      <c r="AB79" s="383">
        <f t="shared" si="78"/>
        <v>2886.068639121977</v>
      </c>
      <c r="AC79" s="125"/>
      <c r="AD79" s="126"/>
    </row>
    <row r="80" spans="2:33" x14ac:dyDescent="0.3">
      <c r="H80" s="111">
        <v>76</v>
      </c>
      <c r="I80" s="112"/>
      <c r="J80" s="421"/>
      <c r="K80" s="424"/>
      <c r="L80" s="421"/>
      <c r="M80" s="163">
        <f t="shared" si="95"/>
        <v>6276.6682534607016</v>
      </c>
      <c r="N80" s="164">
        <f t="shared" si="92"/>
        <v>2924.5495543102702</v>
      </c>
      <c r="O80" s="168">
        <f t="shared" si="63"/>
        <v>5173.5281615748672</v>
      </c>
      <c r="P80" s="169">
        <f t="shared" si="94"/>
        <v>2924.5495543102697</v>
      </c>
      <c r="Q80" s="171">
        <f t="shared" si="69"/>
        <v>4445.6077775070416</v>
      </c>
      <c r="R80" s="172">
        <f t="shared" si="96"/>
        <v>2924.5495543102702</v>
      </c>
      <c r="S80" s="175">
        <f t="shared" si="70"/>
        <v>3714.1779339740433</v>
      </c>
      <c r="T80" s="176">
        <f t="shared" ref="T80:T143" si="97">S80/$D$35</f>
        <v>2924.5495543102702</v>
      </c>
      <c r="U80" s="372">
        <f t="shared" si="71"/>
        <v>2924.5495543102702</v>
      </c>
      <c r="V80" s="373">
        <f t="shared" si="72"/>
        <v>2924.5495543102702</v>
      </c>
      <c r="W80" s="374">
        <f t="shared" si="73"/>
        <v>2496.3954995592467</v>
      </c>
      <c r="X80" s="375">
        <f t="shared" si="74"/>
        <v>2924.5495543102702</v>
      </c>
      <c r="Y80" s="380">
        <f t="shared" si="75"/>
        <v>2015.5995528306382</v>
      </c>
      <c r="Z80" s="381">
        <f t="shared" si="76"/>
        <v>2924.5495543102702</v>
      </c>
      <c r="AA80" s="382">
        <f t="shared" si="77"/>
        <v>1859.1361516750385</v>
      </c>
      <c r="AB80" s="383">
        <f t="shared" si="78"/>
        <v>2924.5495543102697</v>
      </c>
      <c r="AC80" s="125"/>
      <c r="AD80" s="126"/>
    </row>
    <row r="81" spans="8:30" x14ac:dyDescent="0.3">
      <c r="H81" s="111">
        <v>77</v>
      </c>
      <c r="I81" s="112"/>
      <c r="J81" s="421"/>
      <c r="K81" s="424"/>
      <c r="L81" s="421"/>
      <c r="M81" s="163">
        <f t="shared" si="95"/>
        <v>6359.2559936378148</v>
      </c>
      <c r="N81" s="164">
        <f t="shared" si="92"/>
        <v>2963.0304694985625</v>
      </c>
      <c r="O81" s="168">
        <f t="shared" ref="O81:O104" si="98">(H81*$E$33*336)/$E$22</f>
        <v>5241.6009005429569</v>
      </c>
      <c r="P81" s="169">
        <f t="shared" si="94"/>
        <v>2963.0304694985625</v>
      </c>
      <c r="Q81" s="171">
        <f t="shared" si="69"/>
        <v>4504.102616684766</v>
      </c>
      <c r="R81" s="172">
        <f t="shared" si="96"/>
        <v>2963.0304694985634</v>
      </c>
      <c r="S81" s="175">
        <f t="shared" si="70"/>
        <v>3763.0486962631758</v>
      </c>
      <c r="T81" s="176">
        <f t="shared" si="97"/>
        <v>2963.0304694985634</v>
      </c>
      <c r="U81" s="372">
        <f t="shared" si="71"/>
        <v>2963.0304694985625</v>
      </c>
      <c r="V81" s="373">
        <f t="shared" si="72"/>
        <v>2963.0304694985625</v>
      </c>
      <c r="W81" s="374">
        <f t="shared" si="73"/>
        <v>2529.2428087639732</v>
      </c>
      <c r="X81" s="375">
        <f t="shared" si="74"/>
        <v>2963.030469498563</v>
      </c>
      <c r="Y81" s="380">
        <f t="shared" si="75"/>
        <v>2042.1205995784094</v>
      </c>
      <c r="Z81" s="381">
        <f t="shared" si="76"/>
        <v>2963.0304694985625</v>
      </c>
      <c r="AA81" s="382">
        <f t="shared" si="77"/>
        <v>1883.5984694602366</v>
      </c>
      <c r="AB81" s="383">
        <f t="shared" si="78"/>
        <v>2963.030469498563</v>
      </c>
      <c r="AC81" s="125"/>
      <c r="AD81" s="126"/>
    </row>
    <row r="82" spans="8:30" x14ac:dyDescent="0.3">
      <c r="H82" s="111">
        <v>78</v>
      </c>
      <c r="I82" s="112"/>
      <c r="J82" s="421"/>
      <c r="K82" s="424"/>
      <c r="L82" s="421"/>
      <c r="M82" s="163">
        <f t="shared" si="95"/>
        <v>6441.8437338149297</v>
      </c>
      <c r="N82" s="164">
        <f t="shared" si="92"/>
        <v>3001.5113846868558</v>
      </c>
      <c r="O82" s="168">
        <f t="shared" si="98"/>
        <v>5309.6736395110474</v>
      </c>
      <c r="P82" s="169">
        <f t="shared" si="94"/>
        <v>3001.5113846868558</v>
      </c>
      <c r="Q82" s="171">
        <f t="shared" si="69"/>
        <v>4562.5974558624903</v>
      </c>
      <c r="R82" s="172">
        <f t="shared" si="96"/>
        <v>3001.5113846868562</v>
      </c>
      <c r="S82" s="175">
        <f t="shared" si="70"/>
        <v>3811.9194585523073</v>
      </c>
      <c r="T82" s="176">
        <f t="shared" si="97"/>
        <v>3001.5113846868562</v>
      </c>
      <c r="U82" s="372">
        <f t="shared" si="71"/>
        <v>3001.5113846868562</v>
      </c>
      <c r="V82" s="373">
        <f t="shared" si="72"/>
        <v>3001.5113846868562</v>
      </c>
      <c r="W82" s="374">
        <f t="shared" si="73"/>
        <v>2562.0901179687003</v>
      </c>
      <c r="X82" s="375">
        <f t="shared" si="74"/>
        <v>3001.5113846868558</v>
      </c>
      <c r="Y82" s="380">
        <f t="shared" si="75"/>
        <v>2068.6416463261812</v>
      </c>
      <c r="Z82" s="381">
        <f t="shared" si="76"/>
        <v>3001.5113846868558</v>
      </c>
      <c r="AA82" s="382">
        <f t="shared" si="77"/>
        <v>1908.0607872454343</v>
      </c>
      <c r="AB82" s="383">
        <f t="shared" si="78"/>
        <v>3001.5113846868558</v>
      </c>
      <c r="AC82" s="125"/>
      <c r="AD82" s="126"/>
    </row>
    <row r="83" spans="8:30" x14ac:dyDescent="0.3">
      <c r="H83" s="111">
        <v>79</v>
      </c>
      <c r="I83" s="112"/>
      <c r="J83" s="421"/>
      <c r="K83" s="424"/>
      <c r="L83" s="421"/>
      <c r="M83" s="163">
        <f t="shared" si="95"/>
        <v>6524.4314739920446</v>
      </c>
      <c r="N83" s="164">
        <f t="shared" si="92"/>
        <v>3039.992299875149</v>
      </c>
      <c r="O83" s="168">
        <f t="shared" si="98"/>
        <v>5377.746378479138</v>
      </c>
      <c r="P83" s="169">
        <f t="shared" si="94"/>
        <v>3039.992299875149</v>
      </c>
      <c r="Q83" s="171">
        <f t="shared" si="69"/>
        <v>4621.0922950402146</v>
      </c>
      <c r="R83" s="172">
        <f t="shared" si="96"/>
        <v>3039.9922998751495</v>
      </c>
      <c r="S83" s="175">
        <f t="shared" si="70"/>
        <v>3860.7902208414393</v>
      </c>
      <c r="T83" s="176">
        <f t="shared" si="97"/>
        <v>3039.992299875149</v>
      </c>
      <c r="U83" s="372">
        <f t="shared" si="71"/>
        <v>3039.992299875149</v>
      </c>
      <c r="V83" s="373">
        <f t="shared" si="72"/>
        <v>3039.992299875149</v>
      </c>
      <c r="W83" s="374">
        <f t="shared" si="73"/>
        <v>2594.9374271734273</v>
      </c>
      <c r="X83" s="375">
        <f t="shared" si="74"/>
        <v>3039.992299875149</v>
      </c>
      <c r="Y83" s="380">
        <f t="shared" si="75"/>
        <v>2095.1626930739531</v>
      </c>
      <c r="Z83" s="381">
        <f t="shared" si="76"/>
        <v>3039.9922998751495</v>
      </c>
      <c r="AA83" s="382">
        <f t="shared" si="77"/>
        <v>1932.523105030632</v>
      </c>
      <c r="AB83" s="383">
        <f t="shared" si="78"/>
        <v>3039.9922998751485</v>
      </c>
      <c r="AC83" s="125"/>
      <c r="AD83" s="126"/>
    </row>
    <row r="84" spans="8:30" x14ac:dyDescent="0.3">
      <c r="H84" s="123">
        <v>80</v>
      </c>
      <c r="I84" s="112"/>
      <c r="J84" s="421"/>
      <c r="K84" s="424"/>
      <c r="L84" s="424"/>
      <c r="M84" s="163">
        <f t="shared" si="95"/>
        <v>6607.0192141691587</v>
      </c>
      <c r="N84" s="164">
        <f t="shared" si="92"/>
        <v>3078.4732150634418</v>
      </c>
      <c r="O84" s="168">
        <f t="shared" si="98"/>
        <v>5445.8191174472286</v>
      </c>
      <c r="P84" s="169">
        <f t="shared" si="94"/>
        <v>3078.4732150634418</v>
      </c>
      <c r="Q84" s="171">
        <f t="shared" si="69"/>
        <v>4679.5871342179389</v>
      </c>
      <c r="R84" s="172">
        <f t="shared" si="96"/>
        <v>3078.4732150634422</v>
      </c>
      <c r="S84" s="175">
        <f t="shared" si="70"/>
        <v>3909.6609831305718</v>
      </c>
      <c r="T84" s="176">
        <f t="shared" si="97"/>
        <v>3078.4732150634422</v>
      </c>
      <c r="U84" s="372">
        <f t="shared" si="71"/>
        <v>3078.4732150634422</v>
      </c>
      <c r="V84" s="373">
        <f t="shared" si="72"/>
        <v>3078.4732150634422</v>
      </c>
      <c r="W84" s="374">
        <f t="shared" si="73"/>
        <v>2627.7847363781543</v>
      </c>
      <c r="X84" s="375">
        <f t="shared" si="74"/>
        <v>3078.4732150634422</v>
      </c>
      <c r="Y84" s="380">
        <f t="shared" si="75"/>
        <v>2121.6837398217244</v>
      </c>
      <c r="Z84" s="381">
        <f t="shared" si="76"/>
        <v>3078.4732150634422</v>
      </c>
      <c r="AA84" s="382">
        <f t="shared" si="77"/>
        <v>1956.9854228158301</v>
      </c>
      <c r="AB84" s="383">
        <f t="shared" si="78"/>
        <v>3078.4732150634418</v>
      </c>
      <c r="AC84" s="125"/>
      <c r="AD84" s="126"/>
    </row>
    <row r="85" spans="8:30" x14ac:dyDescent="0.3">
      <c r="H85" s="111">
        <v>81</v>
      </c>
      <c r="I85" s="112"/>
      <c r="J85" s="421"/>
      <c r="K85" s="424"/>
      <c r="L85" s="424"/>
      <c r="M85" s="163">
        <f t="shared" si="95"/>
        <v>6689.6069543462727</v>
      </c>
      <c r="N85" s="164">
        <f t="shared" si="92"/>
        <v>3116.9541302517346</v>
      </c>
      <c r="O85" s="168">
        <f t="shared" si="98"/>
        <v>5513.8918564153173</v>
      </c>
      <c r="P85" s="169">
        <f t="shared" si="94"/>
        <v>3116.9541302517341</v>
      </c>
      <c r="Q85" s="171">
        <f t="shared" si="69"/>
        <v>4738.0819733956632</v>
      </c>
      <c r="R85" s="172">
        <f t="shared" si="96"/>
        <v>3116.9541302517355</v>
      </c>
      <c r="S85" s="175">
        <f t="shared" si="70"/>
        <v>3958.5317454197043</v>
      </c>
      <c r="T85" s="176">
        <f t="shared" si="97"/>
        <v>3116.9541302517355</v>
      </c>
      <c r="U85" s="372">
        <f t="shared" si="71"/>
        <v>3116.9541302517355</v>
      </c>
      <c r="V85" s="373">
        <f t="shared" si="72"/>
        <v>3116.9541302517355</v>
      </c>
      <c r="W85" s="374">
        <f t="shared" si="73"/>
        <v>2660.6320455828809</v>
      </c>
      <c r="X85" s="375">
        <f t="shared" si="74"/>
        <v>3116.9541302517346</v>
      </c>
      <c r="Y85" s="380">
        <f t="shared" si="75"/>
        <v>2148.2047865694954</v>
      </c>
      <c r="Z85" s="381">
        <f t="shared" si="76"/>
        <v>3116.9541302517341</v>
      </c>
      <c r="AA85" s="382">
        <f t="shared" si="77"/>
        <v>1981.4477406010278</v>
      </c>
      <c r="AB85" s="383">
        <f t="shared" si="78"/>
        <v>3116.9541302517346</v>
      </c>
      <c r="AC85" s="125"/>
      <c r="AD85" s="126"/>
    </row>
    <row r="86" spans="8:30" x14ac:dyDescent="0.3">
      <c r="H86" s="111">
        <v>82</v>
      </c>
      <c r="I86" s="112"/>
      <c r="J86" s="421"/>
      <c r="K86" s="424"/>
      <c r="L86" s="424"/>
      <c r="M86" s="163">
        <f t="shared" si="95"/>
        <v>6772.1946945233885</v>
      </c>
      <c r="N86" s="164">
        <f t="shared" si="92"/>
        <v>3155.4350454400283</v>
      </c>
      <c r="O86" s="168">
        <f t="shared" si="98"/>
        <v>5581.9645953834088</v>
      </c>
      <c r="P86" s="169">
        <f t="shared" si="94"/>
        <v>3155.4350454400278</v>
      </c>
      <c r="Q86" s="171">
        <f t="shared" ref="Q86:Q121" si="99">(H86*$E$34*336)/$E$22</f>
        <v>4796.5768125733875</v>
      </c>
      <c r="R86" s="172">
        <f t="shared" si="96"/>
        <v>3155.4350454400287</v>
      </c>
      <c r="S86" s="175">
        <f t="shared" si="70"/>
        <v>4007.4025077088363</v>
      </c>
      <c r="T86" s="176">
        <f t="shared" si="97"/>
        <v>3155.4350454400287</v>
      </c>
      <c r="U86" s="372">
        <f t="shared" si="71"/>
        <v>3155.4350454400278</v>
      </c>
      <c r="V86" s="373">
        <f t="shared" si="72"/>
        <v>3155.4350454400278</v>
      </c>
      <c r="W86" s="374">
        <f t="shared" si="73"/>
        <v>2693.4793547876079</v>
      </c>
      <c r="X86" s="375">
        <f t="shared" si="74"/>
        <v>3155.4350454400278</v>
      </c>
      <c r="Y86" s="380">
        <f t="shared" si="75"/>
        <v>2174.7258333172672</v>
      </c>
      <c r="Z86" s="381">
        <f t="shared" si="76"/>
        <v>3155.4350454400278</v>
      </c>
      <c r="AA86" s="382">
        <f t="shared" si="77"/>
        <v>2005.9100583862257</v>
      </c>
      <c r="AB86" s="383">
        <f t="shared" si="78"/>
        <v>3155.4350454400278</v>
      </c>
      <c r="AC86" s="125"/>
      <c r="AD86" s="126"/>
    </row>
    <row r="87" spans="8:30" x14ac:dyDescent="0.3">
      <c r="H87" s="111">
        <v>83</v>
      </c>
      <c r="I87" s="112"/>
      <c r="J87" s="421"/>
      <c r="K87" s="424"/>
      <c r="L87" s="424"/>
      <c r="M87" s="163">
        <f t="shared" si="95"/>
        <v>6854.7824347005026</v>
      </c>
      <c r="N87" s="164">
        <f t="shared" si="92"/>
        <v>3193.915960628321</v>
      </c>
      <c r="O87" s="168">
        <f t="shared" si="98"/>
        <v>5650.0373343514993</v>
      </c>
      <c r="P87" s="169">
        <f t="shared" si="94"/>
        <v>3193.915960628321</v>
      </c>
      <c r="Q87" s="171">
        <f t="shared" si="99"/>
        <v>4855.0716517511109</v>
      </c>
      <c r="R87" s="172">
        <f t="shared" si="96"/>
        <v>3193.915960628321</v>
      </c>
      <c r="S87" s="175">
        <f t="shared" si="70"/>
        <v>4056.2732699979683</v>
      </c>
      <c r="T87" s="176">
        <f t="shared" si="97"/>
        <v>3193.9159606283215</v>
      </c>
      <c r="U87" s="372">
        <f t="shared" si="71"/>
        <v>3193.9159606283215</v>
      </c>
      <c r="V87" s="373">
        <f t="shared" si="72"/>
        <v>3193.9159606283215</v>
      </c>
      <c r="W87" s="374">
        <f t="shared" si="73"/>
        <v>2726.3266639923354</v>
      </c>
      <c r="X87" s="375">
        <f t="shared" si="74"/>
        <v>3193.9159606283215</v>
      </c>
      <c r="Y87" s="380">
        <f t="shared" si="75"/>
        <v>2201.2468800650386</v>
      </c>
      <c r="Z87" s="381">
        <f t="shared" si="76"/>
        <v>3193.9159606283206</v>
      </c>
      <c r="AA87" s="382">
        <f t="shared" si="77"/>
        <v>2030.3723761714239</v>
      </c>
      <c r="AB87" s="383">
        <f t="shared" si="78"/>
        <v>3193.915960628321</v>
      </c>
      <c r="AC87" s="125"/>
      <c r="AD87" s="126"/>
    </row>
    <row r="88" spans="8:30" x14ac:dyDescent="0.3">
      <c r="H88" s="111">
        <v>84</v>
      </c>
      <c r="I88" s="112"/>
      <c r="J88" s="421"/>
      <c r="K88" s="424"/>
      <c r="L88" s="424"/>
      <c r="M88" s="424"/>
      <c r="N88" s="424"/>
      <c r="O88" s="168">
        <f t="shared" si="98"/>
        <v>5718.1100733195908</v>
      </c>
      <c r="P88" s="169">
        <f t="shared" si="94"/>
        <v>3232.3968758166147</v>
      </c>
      <c r="Q88" s="171">
        <f t="shared" si="99"/>
        <v>4913.5664909288353</v>
      </c>
      <c r="R88" s="172">
        <f t="shared" si="96"/>
        <v>3232.3968758166143</v>
      </c>
      <c r="S88" s="175">
        <f t="shared" si="70"/>
        <v>4105.1440322871003</v>
      </c>
      <c r="T88" s="176">
        <f t="shared" si="97"/>
        <v>3232.3968758166143</v>
      </c>
      <c r="U88" s="372">
        <f t="shared" si="71"/>
        <v>3232.3968758166143</v>
      </c>
      <c r="V88" s="373">
        <f t="shared" si="72"/>
        <v>3232.3968758166143</v>
      </c>
      <c r="W88" s="374">
        <f t="shared" si="73"/>
        <v>2759.1739731970624</v>
      </c>
      <c r="X88" s="375">
        <f t="shared" si="74"/>
        <v>3232.3968758166147</v>
      </c>
      <c r="Y88" s="380">
        <f t="shared" si="75"/>
        <v>2227.7679268128104</v>
      </c>
      <c r="Z88" s="381">
        <f t="shared" si="76"/>
        <v>3232.3968758166138</v>
      </c>
      <c r="AA88" s="382">
        <f t="shared" si="77"/>
        <v>2054.8346939566213</v>
      </c>
      <c r="AB88" s="383">
        <f t="shared" si="78"/>
        <v>3232.3968758166134</v>
      </c>
      <c r="AC88" s="125"/>
      <c r="AD88" s="126"/>
    </row>
    <row r="89" spans="8:30" x14ac:dyDescent="0.3">
      <c r="H89" s="123">
        <v>85</v>
      </c>
      <c r="I89" s="112"/>
      <c r="J89" s="421"/>
      <c r="K89" s="424"/>
      <c r="L89" s="424"/>
      <c r="M89" s="424"/>
      <c r="N89" s="424"/>
      <c r="O89" s="168">
        <f t="shared" si="98"/>
        <v>5786.1828122876796</v>
      </c>
      <c r="P89" s="169">
        <f t="shared" si="94"/>
        <v>3270.8777910049066</v>
      </c>
      <c r="Q89" s="171">
        <f t="shared" si="99"/>
        <v>4972.0613301065596</v>
      </c>
      <c r="R89" s="172">
        <f t="shared" si="96"/>
        <v>3270.8777910049071</v>
      </c>
      <c r="S89" s="175">
        <f t="shared" si="70"/>
        <v>4154.0147945762328</v>
      </c>
      <c r="T89" s="176">
        <f t="shared" si="97"/>
        <v>3270.8777910049075</v>
      </c>
      <c r="U89" s="372">
        <f t="shared" si="71"/>
        <v>3270.8777910049075</v>
      </c>
      <c r="V89" s="373">
        <f t="shared" si="72"/>
        <v>3270.8777910049075</v>
      </c>
      <c r="W89" s="374">
        <f t="shared" si="73"/>
        <v>2792.0212824017885</v>
      </c>
      <c r="X89" s="375">
        <f t="shared" si="74"/>
        <v>3270.8777910049066</v>
      </c>
      <c r="Y89" s="380">
        <f t="shared" si="75"/>
        <v>2254.2889735605818</v>
      </c>
      <c r="Z89" s="381">
        <f t="shared" si="76"/>
        <v>3270.8777910049066</v>
      </c>
      <c r="AA89" s="382">
        <f t="shared" si="77"/>
        <v>2079.2970117418195</v>
      </c>
      <c r="AB89" s="383">
        <f t="shared" si="78"/>
        <v>3270.8777910049071</v>
      </c>
      <c r="AC89" s="125"/>
      <c r="AD89" s="126"/>
    </row>
    <row r="90" spans="8:30" x14ac:dyDescent="0.3">
      <c r="H90" s="111">
        <v>86</v>
      </c>
      <c r="I90" s="112"/>
      <c r="J90" s="421"/>
      <c r="K90" s="424"/>
      <c r="L90" s="424"/>
      <c r="M90" s="424"/>
      <c r="N90" s="424"/>
      <c r="O90" s="168">
        <f t="shared" si="98"/>
        <v>5854.2555512557701</v>
      </c>
      <c r="P90" s="169">
        <f t="shared" si="94"/>
        <v>3309.3587061931999</v>
      </c>
      <c r="Q90" s="171">
        <f t="shared" si="99"/>
        <v>5030.5561692842848</v>
      </c>
      <c r="R90" s="172">
        <f t="shared" si="96"/>
        <v>3309.3587061932008</v>
      </c>
      <c r="S90" s="175">
        <f t="shared" ref="S90:S144" si="100">(H90*$E$35*336)/$E$22</f>
        <v>4202.8855568653653</v>
      </c>
      <c r="T90" s="176">
        <f t="shared" si="97"/>
        <v>3309.3587061932008</v>
      </c>
      <c r="U90" s="372">
        <f t="shared" ref="U90:U153" si="101">(H90*$E$36*336)/$E$22</f>
        <v>3309.3587061932003</v>
      </c>
      <c r="V90" s="373">
        <f t="shared" ref="V90:V153" si="102">U90/$D$36</f>
        <v>3309.3587061932003</v>
      </c>
      <c r="W90" s="374">
        <f t="shared" ref="W90:W153" si="103">(H90*$E$37*336)/$E$22</f>
        <v>2824.8685916065156</v>
      </c>
      <c r="X90" s="375">
        <f t="shared" ref="X90:X153" si="104">W90/$D$37</f>
        <v>3309.3587061931999</v>
      </c>
      <c r="Y90" s="380">
        <f t="shared" ref="Y90:Y153" si="105">(H90*$E$38*336)/$E$22</f>
        <v>2280.8100203083536</v>
      </c>
      <c r="Z90" s="381">
        <f t="shared" ref="Z90:Z153" si="106">Y90/$D$38</f>
        <v>3309.3587061932003</v>
      </c>
      <c r="AA90" s="382">
        <f t="shared" ref="AA90:AA153" si="107">(H90*$E$39*336)/$E$22</f>
        <v>2103.7593295270171</v>
      </c>
      <c r="AB90" s="383">
        <f t="shared" ref="AB90:AB153" si="108">AA90/$D$39</f>
        <v>3309.3587061931999</v>
      </c>
      <c r="AC90" s="125"/>
      <c r="AD90" s="126"/>
    </row>
    <row r="91" spans="8:30" x14ac:dyDescent="0.3">
      <c r="H91" s="111">
        <v>87</v>
      </c>
      <c r="I91" s="112"/>
      <c r="J91" s="421"/>
      <c r="K91" s="424"/>
      <c r="L91" s="424"/>
      <c r="M91" s="424"/>
      <c r="N91" s="424"/>
      <c r="O91" s="168">
        <f t="shared" si="98"/>
        <v>5922.3282902238607</v>
      </c>
      <c r="P91" s="169">
        <f t="shared" si="94"/>
        <v>3347.8396213814931</v>
      </c>
      <c r="Q91" s="171">
        <f t="shared" si="99"/>
        <v>5089.0510084620082</v>
      </c>
      <c r="R91" s="172">
        <f t="shared" si="96"/>
        <v>3347.8396213814935</v>
      </c>
      <c r="S91" s="175">
        <f t="shared" si="100"/>
        <v>4251.7563191544969</v>
      </c>
      <c r="T91" s="176">
        <f t="shared" si="97"/>
        <v>3347.8396213814935</v>
      </c>
      <c r="U91" s="372">
        <f t="shared" si="101"/>
        <v>3347.8396213814931</v>
      </c>
      <c r="V91" s="373">
        <f t="shared" si="102"/>
        <v>3347.8396213814931</v>
      </c>
      <c r="W91" s="374">
        <f t="shared" si="103"/>
        <v>2857.7159008112426</v>
      </c>
      <c r="X91" s="375">
        <f t="shared" si="104"/>
        <v>3347.8396213814931</v>
      </c>
      <c r="Y91" s="380">
        <f t="shared" si="105"/>
        <v>2307.331067056125</v>
      </c>
      <c r="Z91" s="381">
        <f t="shared" si="106"/>
        <v>3347.8396213814926</v>
      </c>
      <c r="AA91" s="382">
        <f t="shared" si="107"/>
        <v>2128.2216473122153</v>
      </c>
      <c r="AB91" s="383">
        <f t="shared" si="108"/>
        <v>3347.8396213814931</v>
      </c>
      <c r="AC91" s="125"/>
      <c r="AD91" s="126"/>
    </row>
    <row r="92" spans="8:30" x14ac:dyDescent="0.3">
      <c r="H92" s="111">
        <v>88</v>
      </c>
      <c r="I92" s="112"/>
      <c r="J92" s="421"/>
      <c r="K92" s="424"/>
      <c r="L92" s="424"/>
      <c r="M92" s="424"/>
      <c r="N92" s="424"/>
      <c r="O92" s="168">
        <f t="shared" si="98"/>
        <v>5990.4010291919521</v>
      </c>
      <c r="P92" s="169">
        <f t="shared" si="94"/>
        <v>3386.3205365697868</v>
      </c>
      <c r="Q92" s="171">
        <f t="shared" si="99"/>
        <v>5147.5458476397325</v>
      </c>
      <c r="R92" s="172">
        <f t="shared" si="96"/>
        <v>3386.3205365697863</v>
      </c>
      <c r="S92" s="175">
        <f t="shared" si="100"/>
        <v>4300.6270814436293</v>
      </c>
      <c r="T92" s="176">
        <f t="shared" si="97"/>
        <v>3386.3205365697868</v>
      </c>
      <c r="U92" s="372">
        <f t="shared" si="101"/>
        <v>3386.3205365697863</v>
      </c>
      <c r="V92" s="373">
        <f t="shared" si="102"/>
        <v>3386.3205365697863</v>
      </c>
      <c r="W92" s="374">
        <f t="shared" si="103"/>
        <v>2890.5632100159696</v>
      </c>
      <c r="X92" s="375">
        <f t="shared" si="104"/>
        <v>3386.3205365697863</v>
      </c>
      <c r="Y92" s="380">
        <f t="shared" si="105"/>
        <v>2333.8521138038964</v>
      </c>
      <c r="Z92" s="381">
        <f t="shared" si="106"/>
        <v>3386.3205365697854</v>
      </c>
      <c r="AA92" s="382">
        <f t="shared" si="107"/>
        <v>2152.6839650974134</v>
      </c>
      <c r="AB92" s="383">
        <f t="shared" si="108"/>
        <v>3386.3205365697863</v>
      </c>
      <c r="AC92" s="125"/>
      <c r="AD92" s="126"/>
    </row>
    <row r="93" spans="8:30" x14ac:dyDescent="0.3">
      <c r="H93" s="111">
        <v>89</v>
      </c>
      <c r="I93" s="112"/>
      <c r="J93" s="421"/>
      <c r="K93" s="424"/>
      <c r="L93" s="424"/>
      <c r="M93" s="424"/>
      <c r="N93" s="424"/>
      <c r="O93" s="168">
        <f t="shared" si="98"/>
        <v>6058.4737681600409</v>
      </c>
      <c r="P93" s="169">
        <f t="shared" si="94"/>
        <v>3424.8014517580787</v>
      </c>
      <c r="Q93" s="171">
        <f t="shared" si="99"/>
        <v>5206.0406868174568</v>
      </c>
      <c r="R93" s="172">
        <f t="shared" si="96"/>
        <v>3424.8014517580796</v>
      </c>
      <c r="S93" s="175">
        <f t="shared" si="100"/>
        <v>4349.4978437327609</v>
      </c>
      <c r="T93" s="176">
        <f t="shared" si="97"/>
        <v>3424.8014517580796</v>
      </c>
      <c r="U93" s="372">
        <f t="shared" si="101"/>
        <v>3424.8014517580791</v>
      </c>
      <c r="V93" s="373">
        <f t="shared" si="102"/>
        <v>3424.8014517580791</v>
      </c>
      <c r="W93" s="374">
        <f t="shared" si="103"/>
        <v>2923.4105192206966</v>
      </c>
      <c r="X93" s="375">
        <f t="shared" si="104"/>
        <v>3424.8014517580796</v>
      </c>
      <c r="Y93" s="380">
        <f t="shared" si="105"/>
        <v>2360.3731605516682</v>
      </c>
      <c r="Z93" s="381">
        <f t="shared" si="106"/>
        <v>3424.8014517580791</v>
      </c>
      <c r="AA93" s="382">
        <f t="shared" si="107"/>
        <v>2177.1462828826111</v>
      </c>
      <c r="AB93" s="383">
        <f t="shared" si="108"/>
        <v>3424.8014517580791</v>
      </c>
      <c r="AC93" s="125"/>
      <c r="AD93" s="126"/>
    </row>
    <row r="94" spans="8:30" x14ac:dyDescent="0.3">
      <c r="H94" s="123">
        <v>90</v>
      </c>
      <c r="I94" s="112"/>
      <c r="J94" s="421"/>
      <c r="K94" s="424"/>
      <c r="L94" s="424"/>
      <c r="M94" s="424"/>
      <c r="N94" s="424"/>
      <c r="O94" s="168">
        <f t="shared" si="98"/>
        <v>6126.5465071281315</v>
      </c>
      <c r="P94" s="169">
        <f t="shared" si="94"/>
        <v>3463.2823669463719</v>
      </c>
      <c r="Q94" s="171">
        <f t="shared" si="99"/>
        <v>5264.5355259951812</v>
      </c>
      <c r="R94" s="172">
        <f t="shared" si="96"/>
        <v>3463.2823669463728</v>
      </c>
      <c r="S94" s="175">
        <f t="shared" si="100"/>
        <v>4398.3686060218934</v>
      </c>
      <c r="T94" s="176">
        <f t="shared" si="97"/>
        <v>3463.2823669463728</v>
      </c>
      <c r="U94" s="372">
        <f t="shared" si="101"/>
        <v>3463.2823669463723</v>
      </c>
      <c r="V94" s="373">
        <f t="shared" si="102"/>
        <v>3463.2823669463723</v>
      </c>
      <c r="W94" s="374">
        <f t="shared" si="103"/>
        <v>2956.2578284254232</v>
      </c>
      <c r="X94" s="375">
        <f t="shared" si="104"/>
        <v>3463.2823669463719</v>
      </c>
      <c r="Y94" s="380">
        <f t="shared" si="105"/>
        <v>2386.8942072994396</v>
      </c>
      <c r="Z94" s="381">
        <f t="shared" si="106"/>
        <v>3463.2823669463719</v>
      </c>
      <c r="AA94" s="382">
        <f t="shared" si="107"/>
        <v>2201.6086006678088</v>
      </c>
      <c r="AB94" s="383">
        <f t="shared" si="108"/>
        <v>3463.2823669463719</v>
      </c>
      <c r="AC94" s="125"/>
      <c r="AD94" s="126"/>
    </row>
    <row r="95" spans="8:30" x14ac:dyDescent="0.3">
      <c r="H95" s="111">
        <v>91</v>
      </c>
      <c r="I95" s="135"/>
      <c r="J95" s="422"/>
      <c r="K95" s="423"/>
      <c r="L95" s="423"/>
      <c r="M95" s="423"/>
      <c r="N95" s="423"/>
      <c r="O95" s="168">
        <f t="shared" si="98"/>
        <v>6194.6192460962229</v>
      </c>
      <c r="P95" s="169">
        <f t="shared" si="94"/>
        <v>3501.7632821346656</v>
      </c>
      <c r="Q95" s="171">
        <f t="shared" si="99"/>
        <v>5323.0303651729046</v>
      </c>
      <c r="R95" s="172">
        <f t="shared" si="96"/>
        <v>3501.7632821346651</v>
      </c>
      <c r="S95" s="175">
        <f t="shared" si="100"/>
        <v>4447.2393683110249</v>
      </c>
      <c r="T95" s="176">
        <f t="shared" si="97"/>
        <v>3501.7632821346651</v>
      </c>
      <c r="U95" s="372">
        <f t="shared" si="101"/>
        <v>3501.7632821346651</v>
      </c>
      <c r="V95" s="373">
        <f t="shared" si="102"/>
        <v>3501.7632821346651</v>
      </c>
      <c r="W95" s="374">
        <f t="shared" si="103"/>
        <v>2989.1051376301502</v>
      </c>
      <c r="X95" s="375">
        <f t="shared" si="104"/>
        <v>3501.7632821346651</v>
      </c>
      <c r="Y95" s="380">
        <f t="shared" si="105"/>
        <v>2413.4152540472114</v>
      </c>
      <c r="Z95" s="381">
        <f t="shared" si="106"/>
        <v>3501.7632821346651</v>
      </c>
      <c r="AA95" s="382">
        <f t="shared" si="107"/>
        <v>2226.0709184530069</v>
      </c>
      <c r="AB95" s="383">
        <f t="shared" si="108"/>
        <v>3501.7632821346656</v>
      </c>
      <c r="AC95" s="125"/>
      <c r="AD95" s="126"/>
    </row>
    <row r="96" spans="8:30" x14ac:dyDescent="0.3">
      <c r="H96" s="111">
        <v>92</v>
      </c>
      <c r="I96" s="135"/>
      <c r="J96" s="422"/>
      <c r="K96" s="423"/>
      <c r="L96" s="423"/>
      <c r="M96" s="423"/>
      <c r="N96" s="423"/>
      <c r="O96" s="168">
        <f t="shared" si="98"/>
        <v>6262.6919850643135</v>
      </c>
      <c r="P96" s="169">
        <f t="shared" si="94"/>
        <v>3540.2441973229588</v>
      </c>
      <c r="Q96" s="171">
        <f t="shared" si="99"/>
        <v>5381.5252043506289</v>
      </c>
      <c r="R96" s="172">
        <f t="shared" si="96"/>
        <v>3540.2441973229584</v>
      </c>
      <c r="S96" s="175">
        <f t="shared" si="100"/>
        <v>4496.1101306001574</v>
      </c>
      <c r="T96" s="176">
        <f t="shared" si="97"/>
        <v>3540.2441973229584</v>
      </c>
      <c r="U96" s="372">
        <f t="shared" si="101"/>
        <v>3540.2441973229588</v>
      </c>
      <c r="V96" s="373">
        <f t="shared" si="102"/>
        <v>3540.2441973229588</v>
      </c>
      <c r="W96" s="374">
        <f t="shared" si="103"/>
        <v>3021.9524468348773</v>
      </c>
      <c r="X96" s="375">
        <f t="shared" si="104"/>
        <v>3540.2441973229584</v>
      </c>
      <c r="Y96" s="380">
        <f t="shared" si="105"/>
        <v>2439.9363007949828</v>
      </c>
      <c r="Z96" s="381">
        <f t="shared" si="106"/>
        <v>3540.2441973229579</v>
      </c>
      <c r="AA96" s="382">
        <f t="shared" si="107"/>
        <v>2250.5332362382046</v>
      </c>
      <c r="AB96" s="383">
        <f t="shared" si="108"/>
        <v>3540.2441973229579</v>
      </c>
      <c r="AC96" s="125"/>
      <c r="AD96" s="126"/>
    </row>
    <row r="97" spans="8:30" x14ac:dyDescent="0.3">
      <c r="H97" s="111">
        <v>93</v>
      </c>
      <c r="I97" s="135"/>
      <c r="J97" s="422"/>
      <c r="K97" s="423"/>
      <c r="L97" s="423"/>
      <c r="M97" s="423"/>
      <c r="N97" s="423"/>
      <c r="O97" s="168">
        <f t="shared" si="98"/>
        <v>6330.7647240324022</v>
      </c>
      <c r="P97" s="169">
        <f t="shared" si="94"/>
        <v>3578.7251125112507</v>
      </c>
      <c r="Q97" s="171">
        <f t="shared" si="99"/>
        <v>5440.0200435283532</v>
      </c>
      <c r="R97" s="172">
        <f t="shared" si="96"/>
        <v>3578.7251125112512</v>
      </c>
      <c r="S97" s="175">
        <f t="shared" si="100"/>
        <v>4544.9808928892899</v>
      </c>
      <c r="T97" s="176">
        <f t="shared" si="97"/>
        <v>3578.7251125112516</v>
      </c>
      <c r="U97" s="372">
        <f t="shared" si="101"/>
        <v>3578.7251125112516</v>
      </c>
      <c r="V97" s="373">
        <f t="shared" si="102"/>
        <v>3578.7251125112516</v>
      </c>
      <c r="W97" s="374">
        <f t="shared" si="103"/>
        <v>3054.7997560396047</v>
      </c>
      <c r="X97" s="375">
        <f t="shared" si="104"/>
        <v>3578.7251125112521</v>
      </c>
      <c r="Y97" s="380">
        <f t="shared" si="105"/>
        <v>2466.4573475427542</v>
      </c>
      <c r="Z97" s="381">
        <f t="shared" si="106"/>
        <v>3578.7251125112507</v>
      </c>
      <c r="AA97" s="382">
        <f t="shared" si="107"/>
        <v>2274.9955540234023</v>
      </c>
      <c r="AB97" s="383">
        <f t="shared" si="108"/>
        <v>3578.7251125112507</v>
      </c>
      <c r="AC97" s="125"/>
      <c r="AD97" s="126"/>
    </row>
    <row r="98" spans="8:30" x14ac:dyDescent="0.3">
      <c r="H98" s="111">
        <v>94</v>
      </c>
      <c r="I98" s="135"/>
      <c r="J98" s="422"/>
      <c r="K98" s="423"/>
      <c r="L98" s="423"/>
      <c r="M98" s="423"/>
      <c r="N98" s="423"/>
      <c r="O98" s="168">
        <f t="shared" si="98"/>
        <v>6398.8374630004928</v>
      </c>
      <c r="P98" s="169">
        <f t="shared" si="94"/>
        <v>3617.2060276995439</v>
      </c>
      <c r="Q98" s="171">
        <f t="shared" si="99"/>
        <v>5498.5148827060775</v>
      </c>
      <c r="R98" s="172">
        <f t="shared" si="96"/>
        <v>3617.2060276995444</v>
      </c>
      <c r="S98" s="175">
        <f t="shared" si="100"/>
        <v>4593.8516551784214</v>
      </c>
      <c r="T98" s="176">
        <f t="shared" si="97"/>
        <v>3617.2060276995444</v>
      </c>
      <c r="U98" s="372">
        <f t="shared" si="101"/>
        <v>3617.2060276995439</v>
      </c>
      <c r="V98" s="373">
        <f t="shared" si="102"/>
        <v>3617.2060276995439</v>
      </c>
      <c r="W98" s="374">
        <f t="shared" si="103"/>
        <v>3087.6470652443313</v>
      </c>
      <c r="X98" s="375">
        <f t="shared" si="104"/>
        <v>3617.2060276995444</v>
      </c>
      <c r="Y98" s="380">
        <f t="shared" si="105"/>
        <v>2492.978394290526</v>
      </c>
      <c r="Z98" s="381">
        <f t="shared" si="106"/>
        <v>3617.2060276995444</v>
      </c>
      <c r="AA98" s="382">
        <f t="shared" si="107"/>
        <v>2299.4578718086004</v>
      </c>
      <c r="AB98" s="383">
        <f t="shared" si="108"/>
        <v>3617.2060276995444</v>
      </c>
      <c r="AC98" s="125"/>
      <c r="AD98" s="126"/>
    </row>
    <row r="99" spans="8:30" x14ac:dyDescent="0.3">
      <c r="H99" s="123">
        <v>95</v>
      </c>
      <c r="I99" s="135"/>
      <c r="J99" s="422"/>
      <c r="K99" s="423"/>
      <c r="L99" s="423"/>
      <c r="M99" s="423"/>
      <c r="N99" s="423"/>
      <c r="O99" s="168">
        <f t="shared" si="98"/>
        <v>6466.9102019685843</v>
      </c>
      <c r="P99" s="169">
        <f t="shared" si="94"/>
        <v>3655.6869428878376</v>
      </c>
      <c r="Q99" s="171">
        <f t="shared" si="99"/>
        <v>5557.0097218838018</v>
      </c>
      <c r="R99" s="172">
        <f t="shared" si="96"/>
        <v>3655.6869428878376</v>
      </c>
      <c r="S99" s="175">
        <f t="shared" si="100"/>
        <v>4642.7224174675539</v>
      </c>
      <c r="T99" s="176">
        <f t="shared" si="97"/>
        <v>3655.6869428878376</v>
      </c>
      <c r="U99" s="372">
        <f t="shared" si="101"/>
        <v>3655.6869428878376</v>
      </c>
      <c r="V99" s="373">
        <f t="shared" si="102"/>
        <v>3655.6869428878376</v>
      </c>
      <c r="W99" s="374">
        <f t="shared" si="103"/>
        <v>3120.4943744490579</v>
      </c>
      <c r="X99" s="375">
        <f t="shared" si="104"/>
        <v>3655.6869428878372</v>
      </c>
      <c r="Y99" s="380">
        <f t="shared" si="105"/>
        <v>2519.4994410382974</v>
      </c>
      <c r="Z99" s="381">
        <f t="shared" si="106"/>
        <v>3655.6869428878372</v>
      </c>
      <c r="AA99" s="382">
        <f t="shared" si="107"/>
        <v>2323.9201895937981</v>
      </c>
      <c r="AB99" s="383">
        <f t="shared" si="108"/>
        <v>3655.6869428878372</v>
      </c>
      <c r="AC99" s="125"/>
      <c r="AD99" s="126"/>
    </row>
    <row r="100" spans="8:30" x14ac:dyDescent="0.3">
      <c r="H100" s="111">
        <v>96</v>
      </c>
      <c r="I100" s="135"/>
      <c r="J100" s="422"/>
      <c r="K100" s="423"/>
      <c r="L100" s="423"/>
      <c r="M100" s="423"/>
      <c r="N100" s="423"/>
      <c r="O100" s="168">
        <f t="shared" si="98"/>
        <v>6534.9829409366739</v>
      </c>
      <c r="P100" s="169">
        <f t="shared" si="94"/>
        <v>3694.16785807613</v>
      </c>
      <c r="Q100" s="171">
        <f t="shared" si="99"/>
        <v>5615.5045610615261</v>
      </c>
      <c r="R100" s="172">
        <f t="shared" si="96"/>
        <v>3694.1678580761304</v>
      </c>
      <c r="S100" s="175">
        <f t="shared" si="100"/>
        <v>4691.5931797566864</v>
      </c>
      <c r="T100" s="176">
        <f t="shared" si="97"/>
        <v>3694.1678580761309</v>
      </c>
      <c r="U100" s="372">
        <f t="shared" si="101"/>
        <v>3694.1678580761304</v>
      </c>
      <c r="V100" s="373">
        <f t="shared" si="102"/>
        <v>3694.1678580761304</v>
      </c>
      <c r="W100" s="374">
        <f t="shared" si="103"/>
        <v>3153.3416836537849</v>
      </c>
      <c r="X100" s="375">
        <f t="shared" si="104"/>
        <v>3694.1678580761304</v>
      </c>
      <c r="Y100" s="380">
        <f t="shared" si="105"/>
        <v>2546.0204877860692</v>
      </c>
      <c r="Z100" s="381">
        <f t="shared" si="106"/>
        <v>3694.1678580761304</v>
      </c>
      <c r="AA100" s="382">
        <f t="shared" si="107"/>
        <v>2348.3825073789958</v>
      </c>
      <c r="AB100" s="383">
        <f t="shared" si="108"/>
        <v>3694.1678580761295</v>
      </c>
      <c r="AC100" s="125"/>
      <c r="AD100" s="126"/>
    </row>
    <row r="101" spans="8:30" x14ac:dyDescent="0.3">
      <c r="H101" s="111">
        <v>97</v>
      </c>
      <c r="I101" s="135"/>
      <c r="J101" s="422"/>
      <c r="K101" s="423"/>
      <c r="L101" s="423"/>
      <c r="M101" s="423"/>
      <c r="N101" s="423"/>
      <c r="O101" s="168">
        <f t="shared" si="98"/>
        <v>6603.0556799047636</v>
      </c>
      <c r="P101" s="169">
        <f t="shared" si="94"/>
        <v>3732.6487732644227</v>
      </c>
      <c r="Q101" s="171">
        <f t="shared" si="99"/>
        <v>5673.9994002392505</v>
      </c>
      <c r="R101" s="172">
        <f t="shared" si="96"/>
        <v>3732.6487732644237</v>
      </c>
      <c r="S101" s="175">
        <f t="shared" si="100"/>
        <v>4740.4639420458188</v>
      </c>
      <c r="T101" s="176">
        <f t="shared" si="97"/>
        <v>3732.6487732644241</v>
      </c>
      <c r="U101" s="372">
        <f t="shared" si="101"/>
        <v>3732.6487732644237</v>
      </c>
      <c r="V101" s="373">
        <f t="shared" si="102"/>
        <v>3732.6487732644237</v>
      </c>
      <c r="W101" s="374">
        <f t="shared" si="103"/>
        <v>3186.1889928585119</v>
      </c>
      <c r="X101" s="375">
        <f t="shared" si="104"/>
        <v>3732.6487732644237</v>
      </c>
      <c r="Y101" s="380">
        <f t="shared" si="105"/>
        <v>2572.5415345338406</v>
      </c>
      <c r="Z101" s="381">
        <f t="shared" si="106"/>
        <v>3732.6487732644232</v>
      </c>
      <c r="AA101" s="382">
        <f t="shared" si="107"/>
        <v>2372.8448251641939</v>
      </c>
      <c r="AB101" s="383">
        <f t="shared" si="108"/>
        <v>3732.6487732644232</v>
      </c>
      <c r="AC101" s="125"/>
      <c r="AD101" s="126"/>
    </row>
    <row r="102" spans="8:30" x14ac:dyDescent="0.3">
      <c r="H102" s="111">
        <v>98</v>
      </c>
      <c r="I102" s="135"/>
      <c r="J102" s="422"/>
      <c r="K102" s="423"/>
      <c r="L102" s="423"/>
      <c r="M102" s="423"/>
      <c r="N102" s="423"/>
      <c r="O102" s="168">
        <f t="shared" si="98"/>
        <v>6671.128418872855</v>
      </c>
      <c r="P102" s="169">
        <f t="shared" si="94"/>
        <v>3771.1296884527164</v>
      </c>
      <c r="Q102" s="171">
        <f t="shared" si="99"/>
        <v>5732.4942394169748</v>
      </c>
      <c r="R102" s="172">
        <f t="shared" si="96"/>
        <v>3771.1296884527169</v>
      </c>
      <c r="S102" s="175">
        <f t="shared" si="100"/>
        <v>4789.3347043349513</v>
      </c>
      <c r="T102" s="176">
        <f t="shared" si="97"/>
        <v>3771.1296884527173</v>
      </c>
      <c r="U102" s="372">
        <f t="shared" si="101"/>
        <v>3771.1296884527164</v>
      </c>
      <c r="V102" s="373">
        <f t="shared" si="102"/>
        <v>3771.1296884527164</v>
      </c>
      <c r="W102" s="374">
        <f t="shared" si="103"/>
        <v>3219.036302063239</v>
      </c>
      <c r="X102" s="375">
        <f t="shared" si="104"/>
        <v>3771.1296884527164</v>
      </c>
      <c r="Y102" s="380">
        <f t="shared" si="105"/>
        <v>2599.062581281612</v>
      </c>
      <c r="Z102" s="381">
        <f t="shared" si="106"/>
        <v>3771.129688452716</v>
      </c>
      <c r="AA102" s="382">
        <f t="shared" si="107"/>
        <v>2397.3071429493916</v>
      </c>
      <c r="AB102" s="383">
        <f t="shared" si="108"/>
        <v>3771.129688452716</v>
      </c>
      <c r="AC102" s="125"/>
      <c r="AD102" s="126"/>
    </row>
    <row r="103" spans="8:30" x14ac:dyDescent="0.3">
      <c r="H103" s="111">
        <v>99</v>
      </c>
      <c r="I103" s="135"/>
      <c r="J103" s="422"/>
      <c r="K103" s="423"/>
      <c r="L103" s="423"/>
      <c r="M103" s="423"/>
      <c r="N103" s="423"/>
      <c r="O103" s="168">
        <f t="shared" si="98"/>
        <v>6739.2011578409456</v>
      </c>
      <c r="P103" s="169">
        <f>O103/$D$33</f>
        <v>3809.6106036410097</v>
      </c>
      <c r="Q103" s="171">
        <f t="shared" si="99"/>
        <v>5790.9890785946991</v>
      </c>
      <c r="R103" s="172">
        <f t="shared" si="96"/>
        <v>3809.6106036410097</v>
      </c>
      <c r="S103" s="175">
        <f t="shared" si="100"/>
        <v>4838.2054666240829</v>
      </c>
      <c r="T103" s="176">
        <f t="shared" si="97"/>
        <v>3809.6106036410101</v>
      </c>
      <c r="U103" s="372">
        <f t="shared" si="101"/>
        <v>3809.6106036410097</v>
      </c>
      <c r="V103" s="373">
        <f t="shared" si="102"/>
        <v>3809.6106036410097</v>
      </c>
      <c r="W103" s="374">
        <f t="shared" si="103"/>
        <v>3251.883611267966</v>
      </c>
      <c r="X103" s="375">
        <f t="shared" si="104"/>
        <v>3809.6106036410097</v>
      </c>
      <c r="Y103" s="380">
        <f t="shared" si="105"/>
        <v>2625.5836280293838</v>
      </c>
      <c r="Z103" s="381">
        <f t="shared" si="106"/>
        <v>3809.6106036410092</v>
      </c>
      <c r="AA103" s="382">
        <f t="shared" si="107"/>
        <v>2421.7694607345898</v>
      </c>
      <c r="AB103" s="383">
        <f t="shared" si="108"/>
        <v>3809.6106036410092</v>
      </c>
      <c r="AC103" s="125"/>
      <c r="AD103" s="126"/>
    </row>
    <row r="104" spans="8:30" x14ac:dyDescent="0.3">
      <c r="H104" s="123">
        <v>100</v>
      </c>
      <c r="I104" s="135"/>
      <c r="J104" s="422"/>
      <c r="K104" s="423"/>
      <c r="L104" s="423"/>
      <c r="M104" s="423"/>
      <c r="N104" s="423"/>
      <c r="O104" s="168">
        <f t="shared" si="98"/>
        <v>6807.2738968090353</v>
      </c>
      <c r="P104" s="169">
        <f>O104/$D$33</f>
        <v>3848.091518829302</v>
      </c>
      <c r="Q104" s="171">
        <f t="shared" si="99"/>
        <v>5849.4839177724234</v>
      </c>
      <c r="R104" s="172">
        <f t="shared" si="96"/>
        <v>3848.0915188293029</v>
      </c>
      <c r="S104" s="175">
        <f t="shared" si="100"/>
        <v>4887.0762289132144</v>
      </c>
      <c r="T104" s="176">
        <f t="shared" si="97"/>
        <v>3848.0915188293025</v>
      </c>
      <c r="U104" s="372">
        <f t="shared" si="101"/>
        <v>3848.0915188293025</v>
      </c>
      <c r="V104" s="373">
        <f t="shared" si="102"/>
        <v>3848.0915188293025</v>
      </c>
      <c r="W104" s="374">
        <f t="shared" si="103"/>
        <v>3284.7309204726926</v>
      </c>
      <c r="X104" s="375">
        <f t="shared" si="104"/>
        <v>3848.0915188293025</v>
      </c>
      <c r="Y104" s="380">
        <f t="shared" si="105"/>
        <v>2652.1046747771552</v>
      </c>
      <c r="Z104" s="381">
        <f t="shared" si="106"/>
        <v>3848.091518829302</v>
      </c>
      <c r="AA104" s="382">
        <f t="shared" si="107"/>
        <v>2446.2317785197874</v>
      </c>
      <c r="AB104" s="383">
        <f t="shared" si="108"/>
        <v>3848.091518829302</v>
      </c>
      <c r="AC104" s="125"/>
      <c r="AD104" s="126"/>
    </row>
    <row r="105" spans="8:30" x14ac:dyDescent="0.3">
      <c r="H105" s="111">
        <v>101</v>
      </c>
      <c r="I105" s="135"/>
      <c r="J105" s="422"/>
      <c r="K105" s="423"/>
      <c r="L105" s="423"/>
      <c r="M105" s="423"/>
      <c r="N105" s="423"/>
      <c r="O105" s="423"/>
      <c r="P105" s="423"/>
      <c r="Q105" s="171">
        <f t="shared" si="99"/>
        <v>5907.9787569501468</v>
      </c>
      <c r="R105" s="172">
        <f t="shared" si="96"/>
        <v>3886.5724340175952</v>
      </c>
      <c r="S105" s="175">
        <f t="shared" si="100"/>
        <v>4935.9469912023469</v>
      </c>
      <c r="T105" s="176">
        <f t="shared" si="97"/>
        <v>3886.5724340175962</v>
      </c>
      <c r="U105" s="372">
        <f t="shared" si="101"/>
        <v>3886.5724340175957</v>
      </c>
      <c r="V105" s="373">
        <f t="shared" si="102"/>
        <v>3886.5724340175957</v>
      </c>
      <c r="W105" s="374">
        <f t="shared" si="103"/>
        <v>3317.5782296774191</v>
      </c>
      <c r="X105" s="375">
        <f t="shared" si="104"/>
        <v>3886.5724340175948</v>
      </c>
      <c r="Y105" s="380">
        <f t="shared" si="105"/>
        <v>2678.625721524927</v>
      </c>
      <c r="Z105" s="381">
        <f t="shared" si="106"/>
        <v>3886.5724340175957</v>
      </c>
      <c r="AA105" s="382">
        <f t="shared" si="107"/>
        <v>2470.6940963049851</v>
      </c>
      <c r="AB105" s="383">
        <f t="shared" si="108"/>
        <v>3886.5724340175948</v>
      </c>
      <c r="AC105" s="125"/>
      <c r="AD105" s="126"/>
    </row>
    <row r="106" spans="8:30" x14ac:dyDescent="0.3">
      <c r="H106" s="111">
        <v>102</v>
      </c>
      <c r="I106" s="135"/>
      <c r="J106" s="422"/>
      <c r="K106" s="423"/>
      <c r="L106" s="423"/>
      <c r="M106" s="423"/>
      <c r="N106" s="423"/>
      <c r="O106" s="423"/>
      <c r="P106" s="423"/>
      <c r="Q106" s="171">
        <f t="shared" si="99"/>
        <v>5966.473596127872</v>
      </c>
      <c r="R106" s="172">
        <f t="shared" si="96"/>
        <v>3925.0533492058889</v>
      </c>
      <c r="S106" s="175">
        <f t="shared" si="100"/>
        <v>4984.8177534914794</v>
      </c>
      <c r="T106" s="176">
        <f t="shared" si="97"/>
        <v>3925.0533492058894</v>
      </c>
      <c r="U106" s="372">
        <f t="shared" si="101"/>
        <v>3925.0533492058889</v>
      </c>
      <c r="V106" s="373">
        <f t="shared" si="102"/>
        <v>3925.0533492058889</v>
      </c>
      <c r="W106" s="374">
        <f t="shared" si="103"/>
        <v>3350.4255388821466</v>
      </c>
      <c r="X106" s="375">
        <f t="shared" si="104"/>
        <v>3925.0533492058885</v>
      </c>
      <c r="Y106" s="380">
        <f t="shared" si="105"/>
        <v>2705.146768272698</v>
      </c>
      <c r="Z106" s="381">
        <f t="shared" si="106"/>
        <v>3925.0533492058876</v>
      </c>
      <c r="AA106" s="382">
        <f t="shared" si="107"/>
        <v>2495.1564140901837</v>
      </c>
      <c r="AB106" s="383">
        <f t="shared" si="108"/>
        <v>3925.0533492058889</v>
      </c>
      <c r="AC106" s="125"/>
      <c r="AD106" s="126"/>
    </row>
    <row r="107" spans="8:30" x14ac:dyDescent="0.3">
      <c r="H107" s="111">
        <v>103</v>
      </c>
      <c r="I107" s="135"/>
      <c r="J107" s="422"/>
      <c r="K107" s="423"/>
      <c r="L107" s="423"/>
      <c r="M107" s="423"/>
      <c r="N107" s="423"/>
      <c r="O107" s="423"/>
      <c r="P107" s="423"/>
      <c r="Q107" s="171">
        <f t="shared" si="99"/>
        <v>6024.9684353055954</v>
      </c>
      <c r="R107" s="172">
        <f t="shared" si="96"/>
        <v>3963.5342643941817</v>
      </c>
      <c r="S107" s="175">
        <f t="shared" si="100"/>
        <v>5033.6885157806109</v>
      </c>
      <c r="T107" s="176">
        <f t="shared" si="97"/>
        <v>3963.5342643941817</v>
      </c>
      <c r="U107" s="372">
        <f t="shared" si="101"/>
        <v>3963.5342643941813</v>
      </c>
      <c r="V107" s="373">
        <f t="shared" si="102"/>
        <v>3963.5342643941813</v>
      </c>
      <c r="W107" s="374">
        <f t="shared" si="103"/>
        <v>3383.2728480868736</v>
      </c>
      <c r="X107" s="375">
        <f t="shared" si="104"/>
        <v>3963.5342643941817</v>
      </c>
      <c r="Y107" s="380">
        <f t="shared" si="105"/>
        <v>2731.6678150204698</v>
      </c>
      <c r="Z107" s="381">
        <f t="shared" si="106"/>
        <v>3963.5342643941813</v>
      </c>
      <c r="AA107" s="382">
        <f t="shared" si="107"/>
        <v>2519.6187318753814</v>
      </c>
      <c r="AB107" s="383">
        <f t="shared" si="108"/>
        <v>3963.5342643941817</v>
      </c>
      <c r="AC107" s="125"/>
      <c r="AD107" s="126"/>
    </row>
    <row r="108" spans="8:30" x14ac:dyDescent="0.3">
      <c r="H108" s="111">
        <v>104</v>
      </c>
      <c r="I108" s="135"/>
      <c r="J108" s="422"/>
      <c r="K108" s="423"/>
      <c r="L108" s="423"/>
      <c r="M108" s="423"/>
      <c r="N108" s="423"/>
      <c r="O108" s="423"/>
      <c r="P108" s="423"/>
      <c r="Q108" s="171">
        <f t="shared" si="99"/>
        <v>6083.4632744833198</v>
      </c>
      <c r="R108" s="172">
        <f t="shared" si="96"/>
        <v>4002.0151795824745</v>
      </c>
      <c r="S108" s="175">
        <f t="shared" si="100"/>
        <v>5082.5592780697425</v>
      </c>
      <c r="T108" s="176">
        <f t="shared" si="97"/>
        <v>4002.0151795824745</v>
      </c>
      <c r="U108" s="372">
        <f t="shared" si="101"/>
        <v>4002.015179582475</v>
      </c>
      <c r="V108" s="373">
        <f t="shared" si="102"/>
        <v>4002.015179582475</v>
      </c>
      <c r="W108" s="374">
        <f t="shared" si="103"/>
        <v>3416.1201572916007</v>
      </c>
      <c r="X108" s="375">
        <f t="shared" si="104"/>
        <v>4002.015179582475</v>
      </c>
      <c r="Y108" s="380">
        <f t="shared" si="105"/>
        <v>2758.1888617682412</v>
      </c>
      <c r="Z108" s="381">
        <f t="shared" si="106"/>
        <v>4002.015179582474</v>
      </c>
      <c r="AA108" s="382">
        <f t="shared" si="107"/>
        <v>2544.0810496605791</v>
      </c>
      <c r="AB108" s="383">
        <f t="shared" si="108"/>
        <v>4002.0151795824745</v>
      </c>
      <c r="AC108" s="125"/>
      <c r="AD108" s="126"/>
    </row>
    <row r="109" spans="8:30" x14ac:dyDescent="0.3">
      <c r="H109" s="123">
        <v>105</v>
      </c>
      <c r="I109" s="135"/>
      <c r="J109" s="422"/>
      <c r="K109" s="423"/>
      <c r="L109" s="423"/>
      <c r="M109" s="423"/>
      <c r="N109" s="423"/>
      <c r="O109" s="423"/>
      <c r="P109" s="423"/>
      <c r="Q109" s="171">
        <f t="shared" si="99"/>
        <v>6141.958113661045</v>
      </c>
      <c r="R109" s="172">
        <f t="shared" si="96"/>
        <v>4040.4960947707682</v>
      </c>
      <c r="S109" s="175">
        <f t="shared" si="100"/>
        <v>5131.430040358875</v>
      </c>
      <c r="T109" s="176">
        <f t="shared" si="97"/>
        <v>4040.4960947707677</v>
      </c>
      <c r="U109" s="372">
        <f t="shared" si="101"/>
        <v>4040.4960947707677</v>
      </c>
      <c r="V109" s="373">
        <f t="shared" si="102"/>
        <v>4040.4960947707677</v>
      </c>
      <c r="W109" s="374">
        <f t="shared" si="103"/>
        <v>3448.9674664963272</v>
      </c>
      <c r="X109" s="375">
        <f t="shared" si="104"/>
        <v>4040.4960947707673</v>
      </c>
      <c r="Y109" s="380">
        <f t="shared" si="105"/>
        <v>2784.709908516013</v>
      </c>
      <c r="Z109" s="381">
        <f t="shared" si="106"/>
        <v>4040.4960947707673</v>
      </c>
      <c r="AA109" s="382">
        <f t="shared" si="107"/>
        <v>2568.5433674457772</v>
      </c>
      <c r="AB109" s="383">
        <f t="shared" si="108"/>
        <v>4040.4960947707677</v>
      </c>
      <c r="AC109" s="125"/>
      <c r="AD109" s="126"/>
    </row>
    <row r="110" spans="8:30" x14ac:dyDescent="0.3">
      <c r="H110" s="111">
        <v>106</v>
      </c>
      <c r="I110" s="135"/>
      <c r="J110" s="422"/>
      <c r="K110" s="423"/>
      <c r="L110" s="422"/>
      <c r="M110" s="422"/>
      <c r="N110" s="422"/>
      <c r="O110" s="422"/>
      <c r="P110" s="422"/>
      <c r="Q110" s="171">
        <f t="shared" si="99"/>
        <v>6200.4529528387684</v>
      </c>
      <c r="R110" s="172">
        <f t="shared" si="96"/>
        <v>4078.977009959061</v>
      </c>
      <c r="S110" s="175">
        <f t="shared" si="100"/>
        <v>5180.3008026480074</v>
      </c>
      <c r="T110" s="176">
        <f t="shared" si="97"/>
        <v>4078.977009959061</v>
      </c>
      <c r="U110" s="372">
        <f t="shared" si="101"/>
        <v>4078.9770099590605</v>
      </c>
      <c r="V110" s="373">
        <f t="shared" si="102"/>
        <v>4078.9770099590605</v>
      </c>
      <c r="W110" s="374">
        <f t="shared" si="103"/>
        <v>3481.8147757010543</v>
      </c>
      <c r="X110" s="375">
        <f t="shared" si="104"/>
        <v>4078.9770099590605</v>
      </c>
      <c r="Y110" s="380">
        <f t="shared" si="105"/>
        <v>2811.2309552637844</v>
      </c>
      <c r="Z110" s="381">
        <f t="shared" si="106"/>
        <v>4078.9770099590601</v>
      </c>
      <c r="AA110" s="382">
        <f t="shared" si="107"/>
        <v>2593.0056852309749</v>
      </c>
      <c r="AB110" s="383">
        <f t="shared" si="108"/>
        <v>4078.9770099590605</v>
      </c>
      <c r="AC110" s="125"/>
      <c r="AD110" s="126"/>
    </row>
    <row r="111" spans="8:30" x14ac:dyDescent="0.3">
      <c r="H111" s="111">
        <v>107</v>
      </c>
      <c r="I111" s="135"/>
      <c r="J111" s="422"/>
      <c r="K111" s="423"/>
      <c r="L111" s="422"/>
      <c r="M111" s="422"/>
      <c r="N111" s="422"/>
      <c r="O111" s="422"/>
      <c r="P111" s="422"/>
      <c r="Q111" s="171">
        <f t="shared" si="99"/>
        <v>6258.9477920164936</v>
      </c>
      <c r="R111" s="172">
        <f t="shared" si="96"/>
        <v>4117.4579251473542</v>
      </c>
      <c r="S111" s="175">
        <f t="shared" si="100"/>
        <v>5229.171564937139</v>
      </c>
      <c r="T111" s="176">
        <f t="shared" si="97"/>
        <v>4117.4579251473533</v>
      </c>
      <c r="U111" s="372">
        <f t="shared" si="101"/>
        <v>4117.4579251473533</v>
      </c>
      <c r="V111" s="373">
        <f t="shared" si="102"/>
        <v>4117.4579251473533</v>
      </c>
      <c r="W111" s="374">
        <f t="shared" si="103"/>
        <v>3514.6620849057813</v>
      </c>
      <c r="X111" s="375">
        <f t="shared" si="104"/>
        <v>4117.4579251473542</v>
      </c>
      <c r="Y111" s="380">
        <f t="shared" si="105"/>
        <v>2837.7520020115562</v>
      </c>
      <c r="Z111" s="381">
        <f t="shared" si="106"/>
        <v>4117.4579251473533</v>
      </c>
      <c r="AA111" s="382">
        <f t="shared" si="107"/>
        <v>2617.4680030161726</v>
      </c>
      <c r="AB111" s="383">
        <f t="shared" si="108"/>
        <v>4117.4579251473533</v>
      </c>
      <c r="AC111" s="125"/>
      <c r="AD111" s="126"/>
    </row>
    <row r="112" spans="8:30" x14ac:dyDescent="0.3">
      <c r="H112" s="111">
        <v>108</v>
      </c>
      <c r="I112" s="135"/>
      <c r="J112" s="422"/>
      <c r="K112" s="423"/>
      <c r="L112" s="422"/>
      <c r="M112" s="422"/>
      <c r="N112" s="422"/>
      <c r="O112" s="422"/>
      <c r="P112" s="422"/>
      <c r="Q112" s="171">
        <f t="shared" si="99"/>
        <v>6317.4426311942161</v>
      </c>
      <c r="R112" s="172">
        <f t="shared" si="96"/>
        <v>4155.9388403356461</v>
      </c>
      <c r="S112" s="175">
        <f t="shared" si="100"/>
        <v>5278.0423272262715</v>
      </c>
      <c r="T112" s="176">
        <f t="shared" si="97"/>
        <v>4155.938840335647</v>
      </c>
      <c r="U112" s="372">
        <f t="shared" si="101"/>
        <v>4155.938840335647</v>
      </c>
      <c r="V112" s="373">
        <f t="shared" si="102"/>
        <v>4155.938840335647</v>
      </c>
      <c r="W112" s="374">
        <f t="shared" si="103"/>
        <v>3547.5093941105083</v>
      </c>
      <c r="X112" s="375">
        <f t="shared" si="104"/>
        <v>4155.938840335647</v>
      </c>
      <c r="Y112" s="380">
        <f t="shared" si="105"/>
        <v>2864.2730487593276</v>
      </c>
      <c r="Z112" s="381">
        <f t="shared" si="106"/>
        <v>4155.9388403356461</v>
      </c>
      <c r="AA112" s="382">
        <f t="shared" si="107"/>
        <v>2641.9303208013707</v>
      </c>
      <c r="AB112" s="383">
        <f t="shared" si="108"/>
        <v>4155.938840335647</v>
      </c>
      <c r="AC112" s="125"/>
      <c r="AD112" s="126"/>
    </row>
    <row r="113" spans="8:30" x14ac:dyDescent="0.3">
      <c r="H113" s="111">
        <v>109</v>
      </c>
      <c r="I113" s="135"/>
      <c r="J113" s="422"/>
      <c r="K113" s="423"/>
      <c r="L113" s="422"/>
      <c r="M113" s="422"/>
      <c r="N113" s="422"/>
      <c r="O113" s="422"/>
      <c r="P113" s="422"/>
      <c r="Q113" s="171">
        <f t="shared" si="99"/>
        <v>6375.9374703719413</v>
      </c>
      <c r="R113" s="172">
        <f t="shared" si="96"/>
        <v>4194.4197555239398</v>
      </c>
      <c r="S113" s="175">
        <f t="shared" si="100"/>
        <v>5326.9130895154049</v>
      </c>
      <c r="T113" s="176">
        <f t="shared" si="97"/>
        <v>4194.4197555239407</v>
      </c>
      <c r="U113" s="372">
        <f t="shared" si="101"/>
        <v>4194.4197555239398</v>
      </c>
      <c r="V113" s="373">
        <f t="shared" si="102"/>
        <v>4194.4197555239398</v>
      </c>
      <c r="W113" s="374">
        <f t="shared" si="103"/>
        <v>3580.3567033152353</v>
      </c>
      <c r="X113" s="375">
        <f t="shared" si="104"/>
        <v>4194.4197555239398</v>
      </c>
      <c r="Y113" s="380">
        <f t="shared" si="105"/>
        <v>2890.7940955070994</v>
      </c>
      <c r="Z113" s="381">
        <f t="shared" si="106"/>
        <v>4194.4197555239398</v>
      </c>
      <c r="AA113" s="382">
        <f t="shared" si="107"/>
        <v>2666.3926385865689</v>
      </c>
      <c r="AB113" s="383">
        <f t="shared" si="108"/>
        <v>4194.4197555239398</v>
      </c>
      <c r="AC113" s="125"/>
      <c r="AD113" s="126"/>
    </row>
    <row r="114" spans="8:30" x14ac:dyDescent="0.3">
      <c r="H114" s="123">
        <v>110</v>
      </c>
      <c r="I114" s="135"/>
      <c r="J114" s="422"/>
      <c r="K114" s="423"/>
      <c r="L114" s="422"/>
      <c r="M114" s="422"/>
      <c r="N114" s="422"/>
      <c r="O114" s="422"/>
      <c r="P114" s="422"/>
      <c r="Q114" s="171">
        <f t="shared" si="99"/>
        <v>6434.4323095496648</v>
      </c>
      <c r="R114" s="172">
        <f t="shared" si="96"/>
        <v>4232.9006707122326</v>
      </c>
      <c r="S114" s="175">
        <f t="shared" si="100"/>
        <v>5375.7838518045364</v>
      </c>
      <c r="T114" s="176">
        <f t="shared" si="97"/>
        <v>4232.9006707122335</v>
      </c>
      <c r="U114" s="372">
        <f t="shared" si="101"/>
        <v>4232.9006707122326</v>
      </c>
      <c r="V114" s="373">
        <f t="shared" si="102"/>
        <v>4232.9006707122326</v>
      </c>
      <c r="W114" s="374">
        <f t="shared" si="103"/>
        <v>3613.2040125199624</v>
      </c>
      <c r="X114" s="375">
        <f t="shared" si="104"/>
        <v>4232.9006707122335</v>
      </c>
      <c r="Y114" s="380">
        <f t="shared" si="105"/>
        <v>2917.3151422548708</v>
      </c>
      <c r="Z114" s="381">
        <f t="shared" si="106"/>
        <v>4232.9006707122326</v>
      </c>
      <c r="AA114" s="382">
        <f t="shared" si="107"/>
        <v>2690.8549563717665</v>
      </c>
      <c r="AB114" s="383">
        <f t="shared" si="108"/>
        <v>4232.9006707122326</v>
      </c>
      <c r="AC114" s="125"/>
      <c r="AD114" s="126"/>
    </row>
    <row r="115" spans="8:30" x14ac:dyDescent="0.3">
      <c r="H115" s="111">
        <v>111</v>
      </c>
      <c r="I115" s="135"/>
      <c r="J115" s="422"/>
      <c r="K115" s="423"/>
      <c r="L115" s="422"/>
      <c r="M115" s="422"/>
      <c r="N115" s="422"/>
      <c r="O115" s="422"/>
      <c r="P115" s="422"/>
      <c r="Q115" s="171">
        <f t="shared" si="99"/>
        <v>6492.92714872739</v>
      </c>
      <c r="R115" s="172">
        <f t="shared" si="96"/>
        <v>4271.3815859005263</v>
      </c>
      <c r="S115" s="175">
        <f t="shared" si="100"/>
        <v>5424.6546140936689</v>
      </c>
      <c r="T115" s="176">
        <f t="shared" si="97"/>
        <v>4271.3815859005263</v>
      </c>
      <c r="U115" s="372">
        <f t="shared" si="101"/>
        <v>4271.3815859005263</v>
      </c>
      <c r="V115" s="373">
        <f t="shared" si="102"/>
        <v>4271.3815859005263</v>
      </c>
      <c r="W115" s="374">
        <f t="shared" si="103"/>
        <v>3646.0513217246885</v>
      </c>
      <c r="X115" s="375">
        <f t="shared" si="104"/>
        <v>4271.3815859005254</v>
      </c>
      <c r="Y115" s="380">
        <f t="shared" si="105"/>
        <v>2943.8361890026426</v>
      </c>
      <c r="Z115" s="381">
        <f t="shared" si="106"/>
        <v>4271.3815859005263</v>
      </c>
      <c r="AA115" s="382">
        <f t="shared" si="107"/>
        <v>2715.3172741569642</v>
      </c>
      <c r="AB115" s="383">
        <f t="shared" si="108"/>
        <v>4271.3815859005254</v>
      </c>
      <c r="AC115" s="125"/>
      <c r="AD115" s="136"/>
    </row>
    <row r="116" spans="8:30" x14ac:dyDescent="0.3">
      <c r="H116" s="111">
        <v>112</v>
      </c>
      <c r="I116" s="135"/>
      <c r="J116" s="422"/>
      <c r="K116" s="423"/>
      <c r="L116" s="422"/>
      <c r="M116" s="422"/>
      <c r="N116" s="422"/>
      <c r="O116" s="422"/>
      <c r="P116" s="422"/>
      <c r="Q116" s="171">
        <f t="shared" si="99"/>
        <v>6551.4219879051143</v>
      </c>
      <c r="R116" s="172">
        <f t="shared" si="96"/>
        <v>4309.862501088819</v>
      </c>
      <c r="S116" s="175">
        <f t="shared" si="100"/>
        <v>5473.5253763828014</v>
      </c>
      <c r="T116" s="176">
        <f t="shared" si="97"/>
        <v>4309.86250108882</v>
      </c>
      <c r="U116" s="372">
        <f t="shared" si="101"/>
        <v>4309.8625010888181</v>
      </c>
      <c r="V116" s="373">
        <f t="shared" si="102"/>
        <v>4309.8625010888181</v>
      </c>
      <c r="W116" s="374">
        <f t="shared" si="103"/>
        <v>3678.898630929416</v>
      </c>
      <c r="X116" s="375">
        <f t="shared" si="104"/>
        <v>4309.862501088819</v>
      </c>
      <c r="Y116" s="380">
        <f t="shared" si="105"/>
        <v>2970.357235750414</v>
      </c>
      <c r="Z116" s="381">
        <f t="shared" si="106"/>
        <v>4309.862501088819</v>
      </c>
      <c r="AA116" s="382">
        <f t="shared" si="107"/>
        <v>2739.7795919421619</v>
      </c>
      <c r="AB116" s="383">
        <f t="shared" si="108"/>
        <v>4309.8625010888181</v>
      </c>
      <c r="AC116" s="125"/>
      <c r="AD116" s="136"/>
    </row>
    <row r="117" spans="8:30" x14ac:dyDescent="0.3">
      <c r="H117" s="111">
        <v>113</v>
      </c>
      <c r="I117" s="135"/>
      <c r="J117" s="422"/>
      <c r="K117" s="423"/>
      <c r="L117" s="422"/>
      <c r="M117" s="422"/>
      <c r="N117" s="422"/>
      <c r="O117" s="422"/>
      <c r="P117" s="422"/>
      <c r="Q117" s="171">
        <f t="shared" si="99"/>
        <v>6609.9168270828377</v>
      </c>
      <c r="R117" s="172">
        <f t="shared" si="96"/>
        <v>4348.3434162771118</v>
      </c>
      <c r="S117" s="175">
        <f t="shared" si="100"/>
        <v>5522.396138671932</v>
      </c>
      <c r="T117" s="176">
        <f t="shared" si="97"/>
        <v>4348.3434162771118</v>
      </c>
      <c r="U117" s="372">
        <f t="shared" si="101"/>
        <v>4348.3434162771118</v>
      </c>
      <c r="V117" s="373">
        <f t="shared" si="102"/>
        <v>4348.3434162771118</v>
      </c>
      <c r="W117" s="374">
        <f t="shared" si="103"/>
        <v>3711.745940134143</v>
      </c>
      <c r="X117" s="375">
        <f t="shared" si="104"/>
        <v>4348.3434162771118</v>
      </c>
      <c r="Y117" s="380">
        <f t="shared" si="105"/>
        <v>2996.8782824981854</v>
      </c>
      <c r="Z117" s="381">
        <f t="shared" si="106"/>
        <v>4348.3434162771118</v>
      </c>
      <c r="AA117" s="382">
        <f t="shared" si="107"/>
        <v>2764.2419097273596</v>
      </c>
      <c r="AB117" s="383">
        <f t="shared" si="108"/>
        <v>4348.3434162771109</v>
      </c>
      <c r="AC117" s="125"/>
      <c r="AD117" s="136"/>
    </row>
    <row r="118" spans="8:30" x14ac:dyDescent="0.3">
      <c r="H118" s="111">
        <v>114</v>
      </c>
      <c r="I118" s="135"/>
      <c r="J118" s="422"/>
      <c r="K118" s="423"/>
      <c r="L118" s="422"/>
      <c r="M118" s="422"/>
      <c r="N118" s="422"/>
      <c r="O118" s="422"/>
      <c r="P118" s="422"/>
      <c r="Q118" s="171">
        <f t="shared" si="99"/>
        <v>6668.4116662605629</v>
      </c>
      <c r="R118" s="172">
        <f t="shared" si="96"/>
        <v>4386.8243314654055</v>
      </c>
      <c r="S118" s="175">
        <f t="shared" si="100"/>
        <v>5571.2669009610645</v>
      </c>
      <c r="T118" s="176">
        <f t="shared" si="97"/>
        <v>4386.8243314654046</v>
      </c>
      <c r="U118" s="372">
        <f t="shared" si="101"/>
        <v>4386.8243314654055</v>
      </c>
      <c r="V118" s="373">
        <f t="shared" si="102"/>
        <v>4386.8243314654055</v>
      </c>
      <c r="W118" s="374">
        <f t="shared" si="103"/>
        <v>3744.59324933887</v>
      </c>
      <c r="X118" s="375">
        <f t="shared" si="104"/>
        <v>4386.8243314654055</v>
      </c>
      <c r="Y118" s="380">
        <f t="shared" si="105"/>
        <v>3023.3993292459568</v>
      </c>
      <c r="Z118" s="381">
        <f t="shared" si="106"/>
        <v>4386.8243314654046</v>
      </c>
      <c r="AA118" s="382">
        <f t="shared" si="107"/>
        <v>2788.7042275125573</v>
      </c>
      <c r="AB118" s="383">
        <f t="shared" si="108"/>
        <v>4386.8243314654037</v>
      </c>
      <c r="AC118" s="125"/>
      <c r="AD118" s="136"/>
    </row>
    <row r="119" spans="8:30" x14ac:dyDescent="0.3">
      <c r="H119" s="123">
        <v>115</v>
      </c>
      <c r="I119" s="135"/>
      <c r="J119" s="422"/>
      <c r="K119" s="423"/>
      <c r="L119" s="422"/>
      <c r="M119" s="422"/>
      <c r="N119" s="422"/>
      <c r="O119" s="422"/>
      <c r="P119" s="422"/>
      <c r="Q119" s="171">
        <f t="shared" si="99"/>
        <v>6726.9065054382863</v>
      </c>
      <c r="R119" s="172">
        <f t="shared" si="96"/>
        <v>4425.3052466536983</v>
      </c>
      <c r="S119" s="175">
        <f t="shared" si="100"/>
        <v>5620.137663250197</v>
      </c>
      <c r="T119" s="176">
        <f t="shared" si="97"/>
        <v>4425.3052466536983</v>
      </c>
      <c r="U119" s="372">
        <f t="shared" si="101"/>
        <v>4425.3052466536983</v>
      </c>
      <c r="V119" s="373">
        <f t="shared" si="102"/>
        <v>4425.3052466536983</v>
      </c>
      <c r="W119" s="374">
        <f t="shared" si="103"/>
        <v>3777.440558543597</v>
      </c>
      <c r="X119" s="375">
        <f t="shared" si="104"/>
        <v>4425.3052466536983</v>
      </c>
      <c r="Y119" s="380">
        <f t="shared" si="105"/>
        <v>3049.9203759937286</v>
      </c>
      <c r="Z119" s="381">
        <f t="shared" si="106"/>
        <v>4425.3052466536974</v>
      </c>
      <c r="AA119" s="382">
        <f t="shared" si="107"/>
        <v>2813.1665452977559</v>
      </c>
      <c r="AB119" s="383">
        <f t="shared" si="108"/>
        <v>4425.3052466536974</v>
      </c>
      <c r="AC119" s="125"/>
      <c r="AD119" s="136"/>
    </row>
    <row r="120" spans="8:30" x14ac:dyDescent="0.3">
      <c r="H120" s="111">
        <v>116</v>
      </c>
      <c r="I120" s="135"/>
      <c r="J120" s="422"/>
      <c r="K120" s="423"/>
      <c r="L120" s="422"/>
      <c r="M120" s="422"/>
      <c r="N120" s="422"/>
      <c r="O120" s="422"/>
      <c r="P120" s="422"/>
      <c r="Q120" s="171">
        <f t="shared" si="99"/>
        <v>6785.4013446160116</v>
      </c>
      <c r="R120" s="172">
        <f t="shared" si="96"/>
        <v>4463.786161841992</v>
      </c>
      <c r="S120" s="175">
        <f t="shared" si="100"/>
        <v>5669.0084255393285</v>
      </c>
      <c r="T120" s="176">
        <f t="shared" si="97"/>
        <v>4463.7861618419911</v>
      </c>
      <c r="U120" s="372">
        <f t="shared" si="101"/>
        <v>4463.7861618419911</v>
      </c>
      <c r="V120" s="373">
        <f t="shared" si="102"/>
        <v>4463.7861618419911</v>
      </c>
      <c r="W120" s="374">
        <f t="shared" si="103"/>
        <v>3810.2878677483236</v>
      </c>
      <c r="X120" s="375">
        <f t="shared" si="104"/>
        <v>4463.7861618419911</v>
      </c>
      <c r="Y120" s="380">
        <f t="shared" si="105"/>
        <v>3076.4414227415</v>
      </c>
      <c r="Z120" s="381">
        <f t="shared" si="106"/>
        <v>4463.7861618419902</v>
      </c>
      <c r="AA120" s="382">
        <f t="shared" si="107"/>
        <v>2837.6288630829536</v>
      </c>
      <c r="AB120" s="383">
        <f t="shared" si="108"/>
        <v>4463.7861618419902</v>
      </c>
      <c r="AC120" s="125"/>
      <c r="AD120" s="136"/>
    </row>
    <row r="121" spans="8:30" x14ac:dyDescent="0.3">
      <c r="H121" s="111">
        <v>117</v>
      </c>
      <c r="I121" s="135"/>
      <c r="J121" s="422"/>
      <c r="K121" s="423"/>
      <c r="L121" s="422"/>
      <c r="M121" s="422"/>
      <c r="N121" s="422"/>
      <c r="O121" s="422"/>
      <c r="P121" s="422"/>
      <c r="Q121" s="171">
        <f t="shared" si="99"/>
        <v>6843.896183793735</v>
      </c>
      <c r="R121" s="172">
        <f t="shared" si="96"/>
        <v>4502.2670770302839</v>
      </c>
      <c r="S121" s="175">
        <f t="shared" si="100"/>
        <v>5717.879187828461</v>
      </c>
      <c r="T121" s="176">
        <f t="shared" si="97"/>
        <v>4502.2670770302839</v>
      </c>
      <c r="U121" s="372">
        <f t="shared" si="101"/>
        <v>4502.2670770302839</v>
      </c>
      <c r="V121" s="373">
        <f t="shared" si="102"/>
        <v>4502.2670770302839</v>
      </c>
      <c r="W121" s="374">
        <f t="shared" si="103"/>
        <v>3843.1351769530506</v>
      </c>
      <c r="X121" s="375">
        <f t="shared" si="104"/>
        <v>4502.2670770302839</v>
      </c>
      <c r="Y121" s="380">
        <f t="shared" si="105"/>
        <v>3102.9624694892723</v>
      </c>
      <c r="Z121" s="381">
        <f t="shared" si="106"/>
        <v>4502.2670770302848</v>
      </c>
      <c r="AA121" s="382">
        <f t="shared" si="107"/>
        <v>2862.0911808681512</v>
      </c>
      <c r="AB121" s="383">
        <f t="shared" si="108"/>
        <v>4502.267077030283</v>
      </c>
      <c r="AC121" s="125"/>
      <c r="AD121" s="136"/>
    </row>
    <row r="122" spans="8:30" x14ac:dyDescent="0.3">
      <c r="H122" s="111">
        <v>118</v>
      </c>
      <c r="I122" s="135"/>
      <c r="J122" s="422"/>
      <c r="K122" s="423"/>
      <c r="L122" s="422"/>
      <c r="M122" s="422"/>
      <c r="N122" s="422"/>
      <c r="O122" s="422"/>
      <c r="P122" s="422"/>
      <c r="Q122" s="422"/>
      <c r="R122" s="422"/>
      <c r="S122" s="175">
        <f t="shared" si="100"/>
        <v>5766.7499501175935</v>
      </c>
      <c r="T122" s="176">
        <f t="shared" si="97"/>
        <v>4540.7479922185776</v>
      </c>
      <c r="U122" s="372">
        <f t="shared" si="101"/>
        <v>4540.7479922185767</v>
      </c>
      <c r="V122" s="373">
        <f t="shared" si="102"/>
        <v>4540.7479922185767</v>
      </c>
      <c r="W122" s="374">
        <f t="shared" si="103"/>
        <v>3875.9824861577772</v>
      </c>
      <c r="X122" s="375">
        <f t="shared" si="104"/>
        <v>4540.7479922185767</v>
      </c>
      <c r="Y122" s="380">
        <f t="shared" si="105"/>
        <v>3129.4835162370427</v>
      </c>
      <c r="Z122" s="381">
        <f t="shared" si="106"/>
        <v>4540.7479922185757</v>
      </c>
      <c r="AA122" s="382">
        <f t="shared" si="107"/>
        <v>2886.5534986533494</v>
      </c>
      <c r="AB122" s="383">
        <f t="shared" si="108"/>
        <v>4540.7479922185767</v>
      </c>
      <c r="AC122" s="125"/>
      <c r="AD122" s="136"/>
    </row>
    <row r="123" spans="8:30" x14ac:dyDescent="0.3">
      <c r="H123" s="111">
        <v>119</v>
      </c>
      <c r="I123" s="135"/>
      <c r="J123" s="422"/>
      <c r="K123" s="423"/>
      <c r="L123" s="422"/>
      <c r="M123" s="422"/>
      <c r="N123" s="422"/>
      <c r="O123" s="422"/>
      <c r="P123" s="422"/>
      <c r="Q123" s="422"/>
      <c r="R123" s="422"/>
      <c r="S123" s="175">
        <f t="shared" si="100"/>
        <v>5815.620712406725</v>
      </c>
      <c r="T123" s="176">
        <f t="shared" si="97"/>
        <v>4579.2289074068703</v>
      </c>
      <c r="U123" s="372">
        <f t="shared" si="101"/>
        <v>4579.2289074068694</v>
      </c>
      <c r="V123" s="373">
        <f t="shared" si="102"/>
        <v>4579.2289074068694</v>
      </c>
      <c r="W123" s="374">
        <f t="shared" si="103"/>
        <v>3908.8297953625042</v>
      </c>
      <c r="X123" s="375">
        <f t="shared" si="104"/>
        <v>4579.2289074068694</v>
      </c>
      <c r="Y123" s="380">
        <f t="shared" si="105"/>
        <v>3156.004562984815</v>
      </c>
      <c r="Z123" s="381">
        <f t="shared" si="106"/>
        <v>4579.2289074068703</v>
      </c>
      <c r="AA123" s="382">
        <f t="shared" si="107"/>
        <v>2911.0158164385471</v>
      </c>
      <c r="AB123" s="383">
        <f t="shared" si="108"/>
        <v>4579.2289074068694</v>
      </c>
      <c r="AC123" s="125"/>
      <c r="AD123" s="136"/>
    </row>
    <row r="124" spans="8:30" x14ac:dyDescent="0.3">
      <c r="H124" s="123">
        <v>120</v>
      </c>
      <c r="I124" s="135"/>
      <c r="J124" s="422"/>
      <c r="K124" s="423"/>
      <c r="L124" s="422"/>
      <c r="M124" s="422"/>
      <c r="N124" s="422"/>
      <c r="O124" s="422"/>
      <c r="P124" s="422"/>
      <c r="Q124" s="422"/>
      <c r="R124" s="422"/>
      <c r="S124" s="175">
        <f t="shared" si="100"/>
        <v>5864.4914746958575</v>
      </c>
      <c r="T124" s="176">
        <f t="shared" si="97"/>
        <v>4617.7098225951631</v>
      </c>
      <c r="U124" s="372">
        <f t="shared" si="101"/>
        <v>4617.709822595164</v>
      </c>
      <c r="V124" s="373">
        <f t="shared" si="102"/>
        <v>4617.709822595164</v>
      </c>
      <c r="W124" s="374">
        <f t="shared" si="103"/>
        <v>3941.6771045672313</v>
      </c>
      <c r="X124" s="375">
        <f t="shared" si="104"/>
        <v>4617.7098225951631</v>
      </c>
      <c r="Y124" s="380">
        <f t="shared" si="105"/>
        <v>3182.5256097325864</v>
      </c>
      <c r="Z124" s="381">
        <f t="shared" si="106"/>
        <v>4617.7098225951631</v>
      </c>
      <c r="AA124" s="382">
        <f t="shared" si="107"/>
        <v>2935.4781342237457</v>
      </c>
      <c r="AB124" s="383">
        <f t="shared" si="108"/>
        <v>4617.7098225951631</v>
      </c>
      <c r="AC124" s="125"/>
      <c r="AD124" s="136"/>
    </row>
    <row r="125" spans="8:30" x14ac:dyDescent="0.3">
      <c r="H125" s="111">
        <v>121</v>
      </c>
      <c r="I125" s="135"/>
      <c r="J125" s="422"/>
      <c r="K125" s="423"/>
      <c r="L125" s="422"/>
      <c r="M125" s="422"/>
      <c r="N125" s="422"/>
      <c r="O125" s="422"/>
      <c r="P125" s="422"/>
      <c r="Q125" s="422"/>
      <c r="R125" s="422"/>
      <c r="S125" s="175">
        <f t="shared" si="100"/>
        <v>5913.36223698499</v>
      </c>
      <c r="T125" s="176">
        <f t="shared" si="97"/>
        <v>4656.1907377834568</v>
      </c>
      <c r="U125" s="372">
        <f t="shared" si="101"/>
        <v>4656.1907377834559</v>
      </c>
      <c r="V125" s="373">
        <f t="shared" si="102"/>
        <v>4656.1907377834559</v>
      </c>
      <c r="W125" s="374">
        <f t="shared" si="103"/>
        <v>3974.5244137719578</v>
      </c>
      <c r="X125" s="375">
        <f t="shared" si="104"/>
        <v>4656.1907377834559</v>
      </c>
      <c r="Y125" s="380">
        <f t="shared" si="105"/>
        <v>3209.0466564803583</v>
      </c>
      <c r="Z125" s="381">
        <f t="shared" si="106"/>
        <v>4656.1907377834559</v>
      </c>
      <c r="AA125" s="382">
        <f t="shared" si="107"/>
        <v>2959.9404520089433</v>
      </c>
      <c r="AB125" s="383">
        <f t="shared" si="108"/>
        <v>4656.1907377834559</v>
      </c>
      <c r="AC125" s="125"/>
      <c r="AD125" s="136"/>
    </row>
    <row r="126" spans="8:30" x14ac:dyDescent="0.3">
      <c r="H126" s="111">
        <v>122</v>
      </c>
      <c r="I126" s="135"/>
      <c r="J126" s="422"/>
      <c r="K126" s="423"/>
      <c r="L126" s="422"/>
      <c r="M126" s="422"/>
      <c r="N126" s="422"/>
      <c r="O126" s="422"/>
      <c r="P126" s="422"/>
      <c r="Q126" s="422"/>
      <c r="R126" s="422"/>
      <c r="S126" s="175">
        <f t="shared" si="100"/>
        <v>5962.2329992741224</v>
      </c>
      <c r="T126" s="176">
        <f t="shared" si="97"/>
        <v>4694.6716529717496</v>
      </c>
      <c r="U126" s="372">
        <f t="shared" si="101"/>
        <v>4694.6716529717487</v>
      </c>
      <c r="V126" s="373">
        <f t="shared" si="102"/>
        <v>4694.6716529717487</v>
      </c>
      <c r="W126" s="374">
        <f t="shared" si="103"/>
        <v>4007.3717229766853</v>
      </c>
      <c r="X126" s="375">
        <f t="shared" si="104"/>
        <v>4694.6716529717496</v>
      </c>
      <c r="Y126" s="380">
        <f t="shared" si="105"/>
        <v>3235.5677032281296</v>
      </c>
      <c r="Z126" s="381">
        <f t="shared" si="106"/>
        <v>4694.6716529717487</v>
      </c>
      <c r="AA126" s="382">
        <f t="shared" si="107"/>
        <v>2984.402769794141</v>
      </c>
      <c r="AB126" s="383">
        <f t="shared" si="108"/>
        <v>4694.6716529717487</v>
      </c>
      <c r="AC126" s="125"/>
      <c r="AD126" s="136"/>
    </row>
    <row r="127" spans="8:30" x14ac:dyDescent="0.3">
      <c r="H127" s="111">
        <v>123</v>
      </c>
      <c r="I127" s="135"/>
      <c r="J127" s="422"/>
      <c r="K127" s="423"/>
      <c r="L127" s="422"/>
      <c r="M127" s="422"/>
      <c r="N127" s="422"/>
      <c r="O127" s="422"/>
      <c r="P127" s="422"/>
      <c r="Q127" s="422"/>
      <c r="R127" s="422"/>
      <c r="S127" s="175">
        <f t="shared" si="100"/>
        <v>6011.103761563254</v>
      </c>
      <c r="T127" s="176">
        <f t="shared" si="97"/>
        <v>4733.1525681600424</v>
      </c>
      <c r="U127" s="372">
        <f t="shared" si="101"/>
        <v>4733.1525681600424</v>
      </c>
      <c r="V127" s="373">
        <f t="shared" si="102"/>
        <v>4733.1525681600424</v>
      </c>
      <c r="W127" s="374">
        <f t="shared" si="103"/>
        <v>4040.2190321814123</v>
      </c>
      <c r="X127" s="375">
        <f t="shared" si="104"/>
        <v>4733.1525681600424</v>
      </c>
      <c r="Y127" s="380">
        <f t="shared" si="105"/>
        <v>3262.088749975901</v>
      </c>
      <c r="Z127" s="381">
        <f t="shared" si="106"/>
        <v>4733.1525681600415</v>
      </c>
      <c r="AA127" s="382">
        <f t="shared" si="107"/>
        <v>3008.8650875793387</v>
      </c>
      <c r="AB127" s="383">
        <f t="shared" si="108"/>
        <v>4733.1525681600415</v>
      </c>
      <c r="AC127" s="125"/>
      <c r="AD127" s="136"/>
    </row>
    <row r="128" spans="8:30" x14ac:dyDescent="0.3">
      <c r="H128" s="111">
        <v>124</v>
      </c>
      <c r="I128" s="135"/>
      <c r="J128" s="422"/>
      <c r="K128" s="423"/>
      <c r="L128" s="422"/>
      <c r="M128" s="422"/>
      <c r="N128" s="422"/>
      <c r="O128" s="422"/>
      <c r="P128" s="422"/>
      <c r="Q128" s="422"/>
      <c r="R128" s="422"/>
      <c r="S128" s="175">
        <f t="shared" si="100"/>
        <v>6059.9745238523865</v>
      </c>
      <c r="T128" s="176">
        <f t="shared" si="97"/>
        <v>4771.6334833483361</v>
      </c>
      <c r="U128" s="372">
        <f t="shared" si="101"/>
        <v>4771.6334833483352</v>
      </c>
      <c r="V128" s="373">
        <f t="shared" si="102"/>
        <v>4771.6334833483352</v>
      </c>
      <c r="W128" s="374">
        <f t="shared" si="103"/>
        <v>4073.0663413861389</v>
      </c>
      <c r="X128" s="375">
        <f t="shared" si="104"/>
        <v>4771.6334833483352</v>
      </c>
      <c r="Y128" s="380">
        <f t="shared" si="105"/>
        <v>3288.6097967236724</v>
      </c>
      <c r="Z128" s="381">
        <f t="shared" si="106"/>
        <v>4771.6334833483343</v>
      </c>
      <c r="AA128" s="382">
        <f t="shared" si="107"/>
        <v>3033.3274053645364</v>
      </c>
      <c r="AB128" s="383">
        <f t="shared" si="108"/>
        <v>4771.6334833483343</v>
      </c>
      <c r="AC128" s="125"/>
      <c r="AD128" s="136"/>
    </row>
    <row r="129" spans="8:30" x14ac:dyDescent="0.3">
      <c r="H129" s="123">
        <v>125</v>
      </c>
      <c r="I129" s="135"/>
      <c r="J129" s="422"/>
      <c r="K129" s="423"/>
      <c r="L129" s="422"/>
      <c r="M129" s="422"/>
      <c r="N129" s="422"/>
      <c r="O129" s="422"/>
      <c r="P129" s="422"/>
      <c r="Q129" s="422"/>
      <c r="R129" s="422"/>
      <c r="S129" s="175">
        <f t="shared" si="100"/>
        <v>6108.845286141518</v>
      </c>
      <c r="T129" s="176">
        <f t="shared" si="97"/>
        <v>4810.114398536628</v>
      </c>
      <c r="U129" s="372">
        <f t="shared" si="101"/>
        <v>4810.114398536628</v>
      </c>
      <c r="V129" s="373">
        <f t="shared" si="102"/>
        <v>4810.114398536628</v>
      </c>
      <c r="W129" s="374">
        <f t="shared" si="103"/>
        <v>4105.9136505908664</v>
      </c>
      <c r="X129" s="375">
        <f t="shared" si="104"/>
        <v>4810.1143985366289</v>
      </c>
      <c r="Y129" s="380">
        <f t="shared" si="105"/>
        <v>3315.1308434714442</v>
      </c>
      <c r="Z129" s="381">
        <f t="shared" si="106"/>
        <v>4810.114398536628</v>
      </c>
      <c r="AA129" s="382">
        <f t="shared" si="107"/>
        <v>3057.7897231497341</v>
      </c>
      <c r="AB129" s="383">
        <f t="shared" si="108"/>
        <v>4810.114398536627</v>
      </c>
      <c r="AC129" s="125"/>
      <c r="AD129" s="136"/>
    </row>
    <row r="130" spans="8:30" x14ac:dyDescent="0.3">
      <c r="H130" s="111">
        <v>126</v>
      </c>
      <c r="I130" s="135"/>
      <c r="J130" s="422"/>
      <c r="K130" s="423"/>
      <c r="L130" s="422"/>
      <c r="M130" s="422"/>
      <c r="N130" s="422"/>
      <c r="O130" s="422"/>
      <c r="P130" s="422"/>
      <c r="Q130" s="422"/>
      <c r="R130" s="422"/>
      <c r="S130" s="175">
        <f t="shared" si="100"/>
        <v>6157.7160484306505</v>
      </c>
      <c r="T130" s="176">
        <f t="shared" si="97"/>
        <v>4848.5953137249217</v>
      </c>
      <c r="U130" s="372">
        <f t="shared" si="101"/>
        <v>4848.5953137249217</v>
      </c>
      <c r="V130" s="373">
        <f t="shared" si="102"/>
        <v>4848.5953137249217</v>
      </c>
      <c r="W130" s="374">
        <f t="shared" si="103"/>
        <v>4138.7609597955925</v>
      </c>
      <c r="X130" s="375">
        <f t="shared" si="104"/>
        <v>4848.5953137249207</v>
      </c>
      <c r="Y130" s="380">
        <f t="shared" si="105"/>
        <v>3341.6518902192156</v>
      </c>
      <c r="Z130" s="381">
        <f t="shared" si="106"/>
        <v>4848.5953137249207</v>
      </c>
      <c r="AA130" s="382">
        <f t="shared" si="107"/>
        <v>3082.2520409349327</v>
      </c>
      <c r="AB130" s="383">
        <f t="shared" si="108"/>
        <v>4848.5953137249217</v>
      </c>
      <c r="AC130" s="125"/>
      <c r="AD130" s="136"/>
    </row>
    <row r="131" spans="8:30" x14ac:dyDescent="0.3">
      <c r="H131" s="111">
        <v>127</v>
      </c>
      <c r="I131" s="135"/>
      <c r="J131" s="422"/>
      <c r="K131" s="423"/>
      <c r="L131" s="422"/>
      <c r="M131" s="422"/>
      <c r="N131" s="422"/>
      <c r="O131" s="422"/>
      <c r="P131" s="422"/>
      <c r="Q131" s="422"/>
      <c r="R131" s="422"/>
      <c r="S131" s="175">
        <f t="shared" si="100"/>
        <v>6206.586810719783</v>
      </c>
      <c r="T131" s="176">
        <f t="shared" si="97"/>
        <v>4887.0762289132144</v>
      </c>
      <c r="U131" s="372">
        <f t="shared" si="101"/>
        <v>4887.0762289132144</v>
      </c>
      <c r="V131" s="373">
        <f t="shared" si="102"/>
        <v>4887.0762289132144</v>
      </c>
      <c r="W131" s="374">
        <f t="shared" si="103"/>
        <v>4171.6082690003195</v>
      </c>
      <c r="X131" s="375">
        <f t="shared" si="104"/>
        <v>4887.0762289132135</v>
      </c>
      <c r="Y131" s="380">
        <f t="shared" si="105"/>
        <v>3368.1729369669874</v>
      </c>
      <c r="Z131" s="381">
        <f t="shared" si="106"/>
        <v>4887.0762289132144</v>
      </c>
      <c r="AA131" s="382">
        <f t="shared" si="107"/>
        <v>3106.7143587201303</v>
      </c>
      <c r="AB131" s="383">
        <f t="shared" si="108"/>
        <v>4887.0762289132144</v>
      </c>
      <c r="AC131" s="125"/>
      <c r="AD131" s="136"/>
    </row>
    <row r="132" spans="8:30" x14ac:dyDescent="0.3">
      <c r="H132" s="111">
        <v>128</v>
      </c>
      <c r="I132" s="135"/>
      <c r="J132" s="422"/>
      <c r="K132" s="423"/>
      <c r="L132" s="422"/>
      <c r="M132" s="422"/>
      <c r="N132" s="422"/>
      <c r="O132" s="422"/>
      <c r="P132" s="422"/>
      <c r="Q132" s="422"/>
      <c r="R132" s="422"/>
      <c r="S132" s="175">
        <f t="shared" si="100"/>
        <v>6255.4575730089146</v>
      </c>
      <c r="T132" s="176">
        <f t="shared" si="97"/>
        <v>4925.5571441015072</v>
      </c>
      <c r="U132" s="372">
        <f t="shared" si="101"/>
        <v>4925.5571441015072</v>
      </c>
      <c r="V132" s="373">
        <f t="shared" si="102"/>
        <v>4925.5571441015072</v>
      </c>
      <c r="W132" s="374">
        <f t="shared" si="103"/>
        <v>4204.4555782050475</v>
      </c>
      <c r="X132" s="375">
        <f t="shared" si="104"/>
        <v>4925.5571441015081</v>
      </c>
      <c r="Y132" s="380">
        <f t="shared" si="105"/>
        <v>3394.6939837147584</v>
      </c>
      <c r="Z132" s="381">
        <f t="shared" si="106"/>
        <v>4925.5571441015063</v>
      </c>
      <c r="AA132" s="382">
        <f t="shared" si="107"/>
        <v>3131.176676505328</v>
      </c>
      <c r="AB132" s="383">
        <f t="shared" si="108"/>
        <v>4925.5571441015063</v>
      </c>
      <c r="AC132" s="125"/>
      <c r="AD132" s="136"/>
    </row>
    <row r="133" spans="8:30" x14ac:dyDescent="0.3">
      <c r="H133" s="111">
        <v>129</v>
      </c>
      <c r="I133" s="135"/>
      <c r="J133" s="422"/>
      <c r="K133" s="423"/>
      <c r="L133" s="422"/>
      <c r="M133" s="422"/>
      <c r="N133" s="422"/>
      <c r="O133" s="422"/>
      <c r="P133" s="422"/>
      <c r="Q133" s="422"/>
      <c r="R133" s="422"/>
      <c r="S133" s="175">
        <f t="shared" si="100"/>
        <v>6304.328335298047</v>
      </c>
      <c r="T133" s="176">
        <f t="shared" si="97"/>
        <v>4964.0380592898009</v>
      </c>
      <c r="U133" s="372">
        <f t="shared" si="101"/>
        <v>4964.0380592898</v>
      </c>
      <c r="V133" s="373">
        <f t="shared" si="102"/>
        <v>4964.0380592898</v>
      </c>
      <c r="W133" s="374">
        <f t="shared" si="103"/>
        <v>4237.3028874097736</v>
      </c>
      <c r="X133" s="375">
        <f t="shared" si="104"/>
        <v>4964.0380592898</v>
      </c>
      <c r="Y133" s="380">
        <f t="shared" si="105"/>
        <v>3421.2150304625297</v>
      </c>
      <c r="Z133" s="381">
        <f t="shared" si="106"/>
        <v>4964.0380592897991</v>
      </c>
      <c r="AA133" s="382">
        <f t="shared" si="107"/>
        <v>3155.6389942905257</v>
      </c>
      <c r="AB133" s="383">
        <f t="shared" si="108"/>
        <v>4964.0380592897991</v>
      </c>
      <c r="AC133" s="125"/>
      <c r="AD133" s="136"/>
    </row>
    <row r="134" spans="8:30" x14ac:dyDescent="0.3">
      <c r="H134" s="123">
        <v>130</v>
      </c>
      <c r="I134" s="135"/>
      <c r="J134" s="422"/>
      <c r="K134" s="423"/>
      <c r="L134" s="422"/>
      <c r="M134" s="422"/>
      <c r="N134" s="422"/>
      <c r="O134" s="422"/>
      <c r="P134" s="422"/>
      <c r="Q134" s="422"/>
      <c r="R134" s="422"/>
      <c r="S134" s="175">
        <f t="shared" si="100"/>
        <v>6353.1990975871795</v>
      </c>
      <c r="T134" s="176">
        <f t="shared" si="97"/>
        <v>5002.5189744780937</v>
      </c>
      <c r="U134" s="372">
        <f t="shared" si="101"/>
        <v>5002.5189744780928</v>
      </c>
      <c r="V134" s="373">
        <f t="shared" si="102"/>
        <v>5002.5189744780928</v>
      </c>
      <c r="W134" s="374">
        <f t="shared" si="103"/>
        <v>4270.1501966145015</v>
      </c>
      <c r="X134" s="375">
        <f t="shared" si="104"/>
        <v>5002.5189744780946</v>
      </c>
      <c r="Y134" s="380">
        <f t="shared" si="105"/>
        <v>3447.736077210302</v>
      </c>
      <c r="Z134" s="381">
        <f t="shared" si="106"/>
        <v>5002.5189744780928</v>
      </c>
      <c r="AA134" s="382">
        <f t="shared" si="107"/>
        <v>3180.1013120757234</v>
      </c>
      <c r="AB134" s="383">
        <f t="shared" si="108"/>
        <v>5002.5189744780919</v>
      </c>
      <c r="AC134" s="125"/>
      <c r="AD134" s="136"/>
    </row>
    <row r="135" spans="8:30" x14ac:dyDescent="0.3">
      <c r="H135" s="111">
        <v>131</v>
      </c>
      <c r="I135" s="135"/>
      <c r="J135" s="422"/>
      <c r="K135" s="423"/>
      <c r="L135" s="422"/>
      <c r="M135" s="422"/>
      <c r="N135" s="422"/>
      <c r="O135" s="422"/>
      <c r="P135" s="422"/>
      <c r="Q135" s="422"/>
      <c r="R135" s="422"/>
      <c r="S135" s="175">
        <f t="shared" si="100"/>
        <v>6402.0698598763111</v>
      </c>
      <c r="T135" s="176">
        <f t="shared" si="97"/>
        <v>5040.9998896663865</v>
      </c>
      <c r="U135" s="372">
        <f t="shared" si="101"/>
        <v>5040.9998896663865</v>
      </c>
      <c r="V135" s="373">
        <f t="shared" si="102"/>
        <v>5040.9998896663865</v>
      </c>
      <c r="W135" s="374">
        <f t="shared" si="103"/>
        <v>4302.9975058192267</v>
      </c>
      <c r="X135" s="375">
        <f t="shared" si="104"/>
        <v>5040.9998896663856</v>
      </c>
      <c r="Y135" s="380">
        <f t="shared" si="105"/>
        <v>3474.257123958073</v>
      </c>
      <c r="Z135" s="381">
        <f t="shared" si="106"/>
        <v>5040.9998896663856</v>
      </c>
      <c r="AA135" s="382">
        <f t="shared" si="107"/>
        <v>3204.563629860922</v>
      </c>
      <c r="AB135" s="383">
        <f t="shared" si="108"/>
        <v>5040.9998896663865</v>
      </c>
      <c r="AC135" s="125"/>
      <c r="AD135" s="136"/>
    </row>
    <row r="136" spans="8:30" x14ac:dyDescent="0.3">
      <c r="H136" s="111">
        <v>132</v>
      </c>
      <c r="I136" s="135"/>
      <c r="J136" s="422"/>
      <c r="K136" s="423"/>
      <c r="L136" s="422"/>
      <c r="M136" s="424"/>
      <c r="N136" s="424"/>
      <c r="O136" s="424"/>
      <c r="P136" s="424"/>
      <c r="Q136" s="424"/>
      <c r="R136" s="424"/>
      <c r="S136" s="175">
        <f t="shared" si="100"/>
        <v>6450.9406221654435</v>
      </c>
      <c r="T136" s="176">
        <f t="shared" si="97"/>
        <v>5079.4808048546802</v>
      </c>
      <c r="U136" s="372">
        <f t="shared" si="101"/>
        <v>5079.4808048546802</v>
      </c>
      <c r="V136" s="373">
        <f t="shared" si="102"/>
        <v>5079.4808048546802</v>
      </c>
      <c r="W136" s="374">
        <f t="shared" si="103"/>
        <v>4335.8448150239547</v>
      </c>
      <c r="X136" s="375">
        <f t="shared" si="104"/>
        <v>5079.4808048546793</v>
      </c>
      <c r="Y136" s="380">
        <f t="shared" si="105"/>
        <v>3500.7781707058452</v>
      </c>
      <c r="Z136" s="381">
        <f t="shared" si="106"/>
        <v>5079.4808048546793</v>
      </c>
      <c r="AA136" s="382">
        <f t="shared" si="107"/>
        <v>3229.0259476461197</v>
      </c>
      <c r="AB136" s="383">
        <f t="shared" si="108"/>
        <v>5079.4808048546793</v>
      </c>
      <c r="AC136" s="125"/>
      <c r="AD136" s="136"/>
    </row>
    <row r="137" spans="8:30" x14ac:dyDescent="0.3">
      <c r="H137" s="111">
        <v>133</v>
      </c>
      <c r="I137" s="135"/>
      <c r="J137" s="422"/>
      <c r="K137" s="423"/>
      <c r="L137" s="422"/>
      <c r="M137" s="424"/>
      <c r="N137" s="424"/>
      <c r="O137" s="424"/>
      <c r="P137" s="424"/>
      <c r="Q137" s="424"/>
      <c r="R137" s="424"/>
      <c r="S137" s="175">
        <f t="shared" si="100"/>
        <v>6499.811384454576</v>
      </c>
      <c r="T137" s="176">
        <f t="shared" si="97"/>
        <v>5117.961720042973</v>
      </c>
      <c r="U137" s="372">
        <f t="shared" si="101"/>
        <v>5117.961720042972</v>
      </c>
      <c r="V137" s="373">
        <f t="shared" si="102"/>
        <v>5117.961720042972</v>
      </c>
      <c r="W137" s="374">
        <f t="shared" si="103"/>
        <v>4368.6921242286808</v>
      </c>
      <c r="X137" s="375">
        <f t="shared" si="104"/>
        <v>5117.961720042972</v>
      </c>
      <c r="Y137" s="380">
        <f t="shared" si="105"/>
        <v>3527.2992174536166</v>
      </c>
      <c r="Z137" s="381">
        <f t="shared" si="106"/>
        <v>5117.961720042972</v>
      </c>
      <c r="AA137" s="382">
        <f t="shared" si="107"/>
        <v>3253.4882654313174</v>
      </c>
      <c r="AB137" s="383">
        <f t="shared" si="108"/>
        <v>5117.961720042972</v>
      </c>
      <c r="AC137" s="125"/>
      <c r="AD137" s="136"/>
    </row>
    <row r="138" spans="8:30" x14ac:dyDescent="0.3">
      <c r="H138" s="111">
        <v>134</v>
      </c>
      <c r="I138" s="135"/>
      <c r="J138" s="422"/>
      <c r="K138" s="423"/>
      <c r="L138" s="422"/>
      <c r="M138" s="424"/>
      <c r="N138" s="424"/>
      <c r="O138" s="424"/>
      <c r="P138" s="424"/>
      <c r="Q138" s="424"/>
      <c r="R138" s="424"/>
      <c r="S138" s="175">
        <f t="shared" si="100"/>
        <v>6548.6821467437076</v>
      </c>
      <c r="T138" s="176">
        <f t="shared" si="97"/>
        <v>5156.4426352312657</v>
      </c>
      <c r="U138" s="372">
        <f t="shared" si="101"/>
        <v>5156.4426352312657</v>
      </c>
      <c r="V138" s="373">
        <f t="shared" si="102"/>
        <v>5156.4426352312657</v>
      </c>
      <c r="W138" s="374">
        <f t="shared" si="103"/>
        <v>4401.5394334334087</v>
      </c>
      <c r="X138" s="375">
        <f t="shared" si="104"/>
        <v>5156.4426352312657</v>
      </c>
      <c r="Y138" s="380">
        <f t="shared" si="105"/>
        <v>3553.820264201388</v>
      </c>
      <c r="Z138" s="381">
        <f t="shared" si="106"/>
        <v>5156.4426352312648</v>
      </c>
      <c r="AA138" s="382">
        <f t="shared" si="107"/>
        <v>3277.9505832165155</v>
      </c>
      <c r="AB138" s="383">
        <f t="shared" si="108"/>
        <v>5156.4426352312648</v>
      </c>
      <c r="AC138" s="125"/>
      <c r="AD138" s="136"/>
    </row>
    <row r="139" spans="8:30" x14ac:dyDescent="0.3">
      <c r="H139" s="123">
        <v>135</v>
      </c>
      <c r="I139" s="135"/>
      <c r="J139" s="422"/>
      <c r="K139" s="423"/>
      <c r="L139" s="422"/>
      <c r="M139" s="424"/>
      <c r="N139" s="424"/>
      <c r="O139" s="424"/>
      <c r="P139" s="424"/>
      <c r="Q139" s="424"/>
      <c r="R139" s="424"/>
      <c r="S139" s="175">
        <f t="shared" si="100"/>
        <v>6597.55290903284</v>
      </c>
      <c r="T139" s="176">
        <f t="shared" si="97"/>
        <v>5194.9235504195594</v>
      </c>
      <c r="U139" s="372">
        <f t="shared" si="101"/>
        <v>5194.9235504195585</v>
      </c>
      <c r="V139" s="373">
        <f t="shared" si="102"/>
        <v>5194.9235504195585</v>
      </c>
      <c r="W139" s="374">
        <f t="shared" si="103"/>
        <v>4434.3867426381348</v>
      </c>
      <c r="X139" s="375">
        <f t="shared" si="104"/>
        <v>5194.9235504195576</v>
      </c>
      <c r="Y139" s="380">
        <f t="shared" si="105"/>
        <v>3580.3413109491594</v>
      </c>
      <c r="Z139" s="381">
        <f t="shared" si="106"/>
        <v>5194.9235504195576</v>
      </c>
      <c r="AA139" s="382">
        <f t="shared" si="107"/>
        <v>3302.4129010017132</v>
      </c>
      <c r="AB139" s="383">
        <f t="shared" si="108"/>
        <v>5194.9235504195576</v>
      </c>
      <c r="AC139" s="125"/>
      <c r="AD139" s="136"/>
    </row>
    <row r="140" spans="8:30" x14ac:dyDescent="0.3">
      <c r="H140" s="111">
        <v>136</v>
      </c>
      <c r="I140" s="135"/>
      <c r="J140" s="422"/>
      <c r="K140" s="423"/>
      <c r="L140" s="422"/>
      <c r="M140" s="424"/>
      <c r="N140" s="424"/>
      <c r="O140" s="424"/>
      <c r="P140" s="424"/>
      <c r="Q140" s="424"/>
      <c r="R140" s="424"/>
      <c r="S140" s="175">
        <f t="shared" si="100"/>
        <v>6646.4236713219716</v>
      </c>
      <c r="T140" s="176">
        <f t="shared" si="97"/>
        <v>5233.4044656078513</v>
      </c>
      <c r="U140" s="372">
        <f t="shared" si="101"/>
        <v>5233.4044656078513</v>
      </c>
      <c r="V140" s="373">
        <f t="shared" si="102"/>
        <v>5233.4044656078513</v>
      </c>
      <c r="W140" s="374">
        <f t="shared" si="103"/>
        <v>4467.2340518428618</v>
      </c>
      <c r="X140" s="375">
        <f t="shared" si="104"/>
        <v>5233.4044656078513</v>
      </c>
      <c r="Y140" s="380">
        <f t="shared" si="105"/>
        <v>3606.8623576969312</v>
      </c>
      <c r="Z140" s="381">
        <f t="shared" si="106"/>
        <v>5233.4044656078513</v>
      </c>
      <c r="AA140" s="382">
        <f t="shared" si="107"/>
        <v>3326.8752187869109</v>
      </c>
      <c r="AB140" s="383">
        <f t="shared" si="108"/>
        <v>5233.4044656078504</v>
      </c>
      <c r="AC140" s="125"/>
      <c r="AD140" s="136"/>
    </row>
    <row r="141" spans="8:30" x14ac:dyDescent="0.3">
      <c r="H141" s="111">
        <v>137</v>
      </c>
      <c r="I141" s="135"/>
      <c r="J141" s="422"/>
      <c r="K141" s="423"/>
      <c r="L141" s="422"/>
      <c r="M141" s="424"/>
      <c r="N141" s="424"/>
      <c r="O141" s="424"/>
      <c r="P141" s="424"/>
      <c r="Q141" s="424"/>
      <c r="R141" s="424"/>
      <c r="S141" s="175">
        <f t="shared" si="100"/>
        <v>6695.2944336111041</v>
      </c>
      <c r="T141" s="176">
        <f t="shared" si="97"/>
        <v>5271.885380796145</v>
      </c>
      <c r="U141" s="372">
        <f t="shared" si="101"/>
        <v>5271.885380796145</v>
      </c>
      <c r="V141" s="373">
        <f t="shared" si="102"/>
        <v>5271.885380796145</v>
      </c>
      <c r="W141" s="374">
        <f t="shared" si="103"/>
        <v>4500.0813610475889</v>
      </c>
      <c r="X141" s="375">
        <f t="shared" si="104"/>
        <v>5271.8853807961441</v>
      </c>
      <c r="Y141" s="380">
        <f t="shared" si="105"/>
        <v>3633.3834044447026</v>
      </c>
      <c r="Z141" s="381">
        <f t="shared" si="106"/>
        <v>5271.8853807961441</v>
      </c>
      <c r="AA141" s="382">
        <f t="shared" si="107"/>
        <v>3351.3375365721095</v>
      </c>
      <c r="AB141" s="383">
        <f t="shared" si="108"/>
        <v>5271.885380796145</v>
      </c>
      <c r="AC141" s="125"/>
      <c r="AD141" s="136"/>
    </row>
    <row r="142" spans="8:30" x14ac:dyDescent="0.3">
      <c r="H142" s="111">
        <v>138</v>
      </c>
      <c r="I142" s="135"/>
      <c r="J142" s="422"/>
      <c r="K142" s="423"/>
      <c r="L142" s="422"/>
      <c r="M142" s="424"/>
      <c r="N142" s="424"/>
      <c r="O142" s="424"/>
      <c r="P142" s="424"/>
      <c r="Q142" s="424"/>
      <c r="R142" s="424"/>
      <c r="S142" s="175">
        <f t="shared" si="100"/>
        <v>6744.1651959002365</v>
      </c>
      <c r="T142" s="176">
        <f t="shared" si="97"/>
        <v>5310.3662959844378</v>
      </c>
      <c r="U142" s="372">
        <f t="shared" si="101"/>
        <v>5310.3662959844387</v>
      </c>
      <c r="V142" s="373">
        <f t="shared" si="102"/>
        <v>5310.3662959844387</v>
      </c>
      <c r="W142" s="374">
        <f t="shared" si="103"/>
        <v>4532.9286702523159</v>
      </c>
      <c r="X142" s="375">
        <f t="shared" si="104"/>
        <v>5310.3662959844378</v>
      </c>
      <c r="Y142" s="380">
        <f t="shared" si="105"/>
        <v>3659.9044511924744</v>
      </c>
      <c r="Z142" s="381">
        <f t="shared" si="106"/>
        <v>5310.3662959844378</v>
      </c>
      <c r="AA142" s="382">
        <f t="shared" si="107"/>
        <v>3375.7998543573071</v>
      </c>
      <c r="AB142" s="383">
        <f t="shared" si="108"/>
        <v>5310.3662959844378</v>
      </c>
      <c r="AC142" s="125"/>
      <c r="AD142" s="136"/>
    </row>
    <row r="143" spans="8:30" x14ac:dyDescent="0.3">
      <c r="H143" s="111">
        <v>139</v>
      </c>
      <c r="I143" s="135"/>
      <c r="J143" s="422"/>
      <c r="K143" s="423"/>
      <c r="L143" s="422"/>
      <c r="M143" s="424"/>
      <c r="N143" s="424"/>
      <c r="O143" s="424"/>
      <c r="P143" s="424"/>
      <c r="Q143" s="424"/>
      <c r="R143" s="424"/>
      <c r="S143" s="175">
        <f t="shared" si="100"/>
        <v>6793.0359581893681</v>
      </c>
      <c r="T143" s="176">
        <f t="shared" si="97"/>
        <v>5348.8472111727306</v>
      </c>
      <c r="U143" s="372">
        <f t="shared" si="101"/>
        <v>5348.8472111727306</v>
      </c>
      <c r="V143" s="373">
        <f t="shared" si="102"/>
        <v>5348.8472111727306</v>
      </c>
      <c r="W143" s="374">
        <f t="shared" si="103"/>
        <v>4565.7759794570429</v>
      </c>
      <c r="X143" s="375">
        <f t="shared" si="104"/>
        <v>5348.8472111727306</v>
      </c>
      <c r="Y143" s="380">
        <f t="shared" si="105"/>
        <v>3686.4254979402454</v>
      </c>
      <c r="Z143" s="381">
        <f t="shared" si="106"/>
        <v>5348.8472111727297</v>
      </c>
      <c r="AA143" s="382">
        <f t="shared" si="107"/>
        <v>3400.2621721425048</v>
      </c>
      <c r="AB143" s="383">
        <f t="shared" si="108"/>
        <v>5348.8472111727306</v>
      </c>
      <c r="AC143" s="125"/>
      <c r="AD143" s="136"/>
    </row>
    <row r="144" spans="8:30" x14ac:dyDescent="0.3">
      <c r="H144" s="123">
        <v>140</v>
      </c>
      <c r="I144" s="135"/>
      <c r="J144" s="422"/>
      <c r="K144" s="423"/>
      <c r="L144" s="422"/>
      <c r="M144" s="424"/>
      <c r="N144" s="421"/>
      <c r="O144" s="421"/>
      <c r="P144" s="421"/>
      <c r="Q144" s="421"/>
      <c r="R144" s="421"/>
      <c r="S144" s="175">
        <f t="shared" si="100"/>
        <v>6841.9067204785006</v>
      </c>
      <c r="T144" s="176">
        <f t="shared" ref="T144" si="109">S144/$D$35</f>
        <v>5387.3281263610243</v>
      </c>
      <c r="U144" s="372">
        <f t="shared" si="101"/>
        <v>5387.3281263610234</v>
      </c>
      <c r="V144" s="373">
        <f t="shared" si="102"/>
        <v>5387.3281263610234</v>
      </c>
      <c r="W144" s="374">
        <f t="shared" si="103"/>
        <v>4598.6232886617699</v>
      </c>
      <c r="X144" s="375">
        <f t="shared" si="104"/>
        <v>5387.3281263610234</v>
      </c>
      <c r="Y144" s="380">
        <f t="shared" si="105"/>
        <v>3712.9465446880172</v>
      </c>
      <c r="Z144" s="381">
        <f t="shared" si="106"/>
        <v>5387.3281263610234</v>
      </c>
      <c r="AA144" s="382">
        <f t="shared" si="107"/>
        <v>3424.7244899277025</v>
      </c>
      <c r="AB144" s="383">
        <f t="shared" si="108"/>
        <v>5387.3281263610234</v>
      </c>
      <c r="AC144" s="125"/>
      <c r="AD144" s="136"/>
    </row>
    <row r="145" spans="8:30" x14ac:dyDescent="0.3">
      <c r="H145" s="111">
        <v>141</v>
      </c>
      <c r="I145" s="135"/>
      <c r="J145" s="422"/>
      <c r="K145" s="423"/>
      <c r="L145" s="422"/>
      <c r="M145" s="424"/>
      <c r="N145" s="421"/>
      <c r="O145" s="421"/>
      <c r="P145" s="421"/>
      <c r="Q145" s="421"/>
      <c r="R145" s="421"/>
      <c r="S145" s="421"/>
      <c r="T145" s="421"/>
      <c r="U145" s="372">
        <f t="shared" si="101"/>
        <v>5425.8090415493161</v>
      </c>
      <c r="V145" s="373">
        <f t="shared" si="102"/>
        <v>5425.8090415493161</v>
      </c>
      <c r="W145" s="374">
        <f t="shared" si="103"/>
        <v>4631.470597866497</v>
      </c>
      <c r="X145" s="375">
        <f t="shared" si="104"/>
        <v>5425.809041549317</v>
      </c>
      <c r="Y145" s="380">
        <f t="shared" si="105"/>
        <v>3739.4675914357886</v>
      </c>
      <c r="Z145" s="381">
        <f t="shared" si="106"/>
        <v>5425.8090415493161</v>
      </c>
      <c r="AA145" s="382">
        <f t="shared" si="107"/>
        <v>3449.1868077129002</v>
      </c>
      <c r="AB145" s="383">
        <f t="shared" si="108"/>
        <v>5425.8090415493152</v>
      </c>
      <c r="AC145" s="125"/>
      <c r="AD145" s="136"/>
    </row>
    <row r="146" spans="8:30" x14ac:dyDescent="0.3">
      <c r="H146" s="111">
        <v>142</v>
      </c>
      <c r="I146" s="135"/>
      <c r="J146" s="422"/>
      <c r="K146" s="423"/>
      <c r="L146" s="422"/>
      <c r="M146" s="424"/>
      <c r="N146" s="421"/>
      <c r="O146" s="421"/>
      <c r="P146" s="421"/>
      <c r="Q146" s="421"/>
      <c r="R146" s="421"/>
      <c r="S146" s="421"/>
      <c r="T146" s="421"/>
      <c r="U146" s="372">
        <f t="shared" si="101"/>
        <v>5464.2899567376098</v>
      </c>
      <c r="V146" s="373">
        <f t="shared" si="102"/>
        <v>5464.2899567376098</v>
      </c>
      <c r="W146" s="374">
        <f t="shared" si="103"/>
        <v>4664.3179070712231</v>
      </c>
      <c r="X146" s="375">
        <f t="shared" si="104"/>
        <v>5464.2899567376089</v>
      </c>
      <c r="Y146" s="380">
        <f t="shared" si="105"/>
        <v>3765.9886381835609</v>
      </c>
      <c r="Z146" s="381">
        <f t="shared" si="106"/>
        <v>5464.2899567376098</v>
      </c>
      <c r="AA146" s="382">
        <f t="shared" si="107"/>
        <v>3473.6491254980988</v>
      </c>
      <c r="AB146" s="383">
        <f t="shared" si="108"/>
        <v>5464.2899567376098</v>
      </c>
      <c r="AC146" s="125"/>
      <c r="AD146" s="136"/>
    </row>
    <row r="147" spans="8:30" x14ac:dyDescent="0.3">
      <c r="H147" s="111">
        <v>143</v>
      </c>
      <c r="I147" s="135"/>
      <c r="J147" s="422"/>
      <c r="K147" s="423"/>
      <c r="L147" s="422"/>
      <c r="M147" s="424"/>
      <c r="N147" s="421"/>
      <c r="O147" s="421"/>
      <c r="P147" s="421"/>
      <c r="Q147" s="421"/>
      <c r="R147" s="421"/>
      <c r="S147" s="421"/>
      <c r="T147" s="421"/>
      <c r="U147" s="372">
        <f t="shared" si="101"/>
        <v>5502.7708719259035</v>
      </c>
      <c r="V147" s="373">
        <f t="shared" si="102"/>
        <v>5502.7708719259035</v>
      </c>
      <c r="W147" s="374">
        <f t="shared" si="103"/>
        <v>4697.165216275951</v>
      </c>
      <c r="X147" s="375">
        <f t="shared" si="104"/>
        <v>5502.7708719259035</v>
      </c>
      <c r="Y147" s="380">
        <f t="shared" si="105"/>
        <v>3792.5096849313322</v>
      </c>
      <c r="Z147" s="381">
        <f t="shared" si="106"/>
        <v>5502.7708719259026</v>
      </c>
      <c r="AA147" s="382">
        <f t="shared" si="107"/>
        <v>3498.1114432832965</v>
      </c>
      <c r="AB147" s="383">
        <f t="shared" si="108"/>
        <v>5502.7708719259026</v>
      </c>
      <c r="AC147" s="125"/>
      <c r="AD147" s="136"/>
    </row>
    <row r="148" spans="8:30" x14ac:dyDescent="0.3">
      <c r="H148" s="111">
        <v>144</v>
      </c>
      <c r="I148" s="135"/>
      <c r="J148" s="422"/>
      <c r="K148" s="423"/>
      <c r="L148" s="422"/>
      <c r="M148" s="424"/>
      <c r="N148" s="421"/>
      <c r="O148" s="421"/>
      <c r="P148" s="421"/>
      <c r="Q148" s="421"/>
      <c r="R148" s="421"/>
      <c r="S148" s="421"/>
      <c r="T148" s="421"/>
      <c r="U148" s="372">
        <f t="shared" si="101"/>
        <v>5541.2517871141963</v>
      </c>
      <c r="V148" s="373">
        <f t="shared" si="102"/>
        <v>5541.2517871141963</v>
      </c>
      <c r="W148" s="374">
        <f t="shared" si="103"/>
        <v>4730.0125254806771</v>
      </c>
      <c r="X148" s="375">
        <f t="shared" si="104"/>
        <v>5541.2517871141954</v>
      </c>
      <c r="Y148" s="380">
        <f t="shared" si="105"/>
        <v>3819.0307316791036</v>
      </c>
      <c r="Z148" s="381">
        <f t="shared" si="106"/>
        <v>5541.2517871141954</v>
      </c>
      <c r="AA148" s="382">
        <f t="shared" si="107"/>
        <v>3522.5737610684942</v>
      </c>
      <c r="AB148" s="383">
        <f t="shared" si="108"/>
        <v>5541.2517871141954</v>
      </c>
      <c r="AC148" s="125"/>
      <c r="AD148" s="136"/>
    </row>
    <row r="149" spans="8:30" x14ac:dyDescent="0.3">
      <c r="H149" s="123">
        <v>145</v>
      </c>
      <c r="I149" s="135"/>
      <c r="J149" s="422"/>
      <c r="K149" s="423"/>
      <c r="L149" s="422"/>
      <c r="M149" s="424"/>
      <c r="N149" s="421"/>
      <c r="O149" s="421"/>
      <c r="P149" s="421"/>
      <c r="Q149" s="421"/>
      <c r="R149" s="421"/>
      <c r="S149" s="421"/>
      <c r="T149" s="421"/>
      <c r="U149" s="372">
        <f t="shared" si="101"/>
        <v>5579.7327023024891</v>
      </c>
      <c r="V149" s="373">
        <f t="shared" si="102"/>
        <v>5579.7327023024891</v>
      </c>
      <c r="W149" s="374">
        <f t="shared" si="103"/>
        <v>4762.8598346854051</v>
      </c>
      <c r="X149" s="375">
        <f t="shared" si="104"/>
        <v>5579.7327023024891</v>
      </c>
      <c r="Y149" s="380">
        <f t="shared" si="105"/>
        <v>3845.551778426875</v>
      </c>
      <c r="Z149" s="381">
        <f t="shared" si="106"/>
        <v>5579.7327023024882</v>
      </c>
      <c r="AA149" s="382">
        <f t="shared" si="107"/>
        <v>3547.0360788536918</v>
      </c>
      <c r="AB149" s="383">
        <f t="shared" si="108"/>
        <v>5579.7327023024882</v>
      </c>
      <c r="AC149" s="125"/>
      <c r="AD149" s="136"/>
    </row>
    <row r="150" spans="8:30" x14ac:dyDescent="0.3">
      <c r="H150" s="111">
        <v>146</v>
      </c>
      <c r="I150" s="135"/>
      <c r="J150" s="422"/>
      <c r="K150" s="423"/>
      <c r="L150" s="422"/>
      <c r="M150" s="424"/>
      <c r="N150" s="421"/>
      <c r="O150" s="421"/>
      <c r="P150" s="421"/>
      <c r="Q150" s="421"/>
      <c r="R150" s="421"/>
      <c r="S150" s="421"/>
      <c r="T150" s="421"/>
      <c r="U150" s="372">
        <f t="shared" si="101"/>
        <v>5618.213617490781</v>
      </c>
      <c r="V150" s="373">
        <f t="shared" si="102"/>
        <v>5618.213617490781</v>
      </c>
      <c r="W150" s="374">
        <f t="shared" si="103"/>
        <v>4795.7071438901312</v>
      </c>
      <c r="X150" s="375">
        <f t="shared" si="104"/>
        <v>5618.2136174907819</v>
      </c>
      <c r="Y150" s="380">
        <f t="shared" si="105"/>
        <v>3872.0728251746468</v>
      </c>
      <c r="Z150" s="381">
        <f t="shared" si="106"/>
        <v>5618.2136174907819</v>
      </c>
      <c r="AA150" s="382">
        <f t="shared" si="107"/>
        <v>3571.4983966388895</v>
      </c>
      <c r="AB150" s="383">
        <f t="shared" si="108"/>
        <v>5618.213617490781</v>
      </c>
      <c r="AC150" s="125"/>
      <c r="AD150" s="136"/>
    </row>
    <row r="151" spans="8:30" x14ac:dyDescent="0.3">
      <c r="H151" s="111">
        <v>147</v>
      </c>
      <c r="I151" s="135"/>
      <c r="J151" s="422"/>
      <c r="K151" s="423"/>
      <c r="L151" s="422"/>
      <c r="M151" s="424"/>
      <c r="N151" s="421"/>
      <c r="O151" s="421"/>
      <c r="P151" s="421"/>
      <c r="Q151" s="421"/>
      <c r="R151" s="421"/>
      <c r="S151" s="421"/>
      <c r="T151" s="421"/>
      <c r="U151" s="372">
        <f t="shared" si="101"/>
        <v>5656.6945326790747</v>
      </c>
      <c r="V151" s="373">
        <f t="shared" si="102"/>
        <v>5656.6945326790747</v>
      </c>
      <c r="W151" s="374">
        <f t="shared" si="103"/>
        <v>4828.5544530948582</v>
      </c>
      <c r="X151" s="375">
        <f t="shared" si="104"/>
        <v>5656.6945326790747</v>
      </c>
      <c r="Y151" s="380">
        <f t="shared" si="105"/>
        <v>3898.5938719224182</v>
      </c>
      <c r="Z151" s="381">
        <f t="shared" si="106"/>
        <v>5656.6945326790747</v>
      </c>
      <c r="AA151" s="382">
        <f t="shared" si="107"/>
        <v>3595.9607144240872</v>
      </c>
      <c r="AB151" s="383">
        <f t="shared" si="108"/>
        <v>5656.6945326790737</v>
      </c>
      <c r="AC151" s="125"/>
      <c r="AD151" s="136"/>
    </row>
    <row r="152" spans="8:30" x14ac:dyDescent="0.3">
      <c r="H152" s="111">
        <v>148</v>
      </c>
      <c r="I152" s="135"/>
      <c r="J152" s="422"/>
      <c r="K152" s="423"/>
      <c r="L152" s="422"/>
      <c r="M152" s="424"/>
      <c r="N152" s="421"/>
      <c r="O152" s="421"/>
      <c r="P152" s="421"/>
      <c r="Q152" s="421"/>
      <c r="R152" s="421"/>
      <c r="S152" s="421"/>
      <c r="T152" s="421"/>
      <c r="U152" s="372">
        <f t="shared" si="101"/>
        <v>5695.1754478673674</v>
      </c>
      <c r="V152" s="373">
        <f t="shared" si="102"/>
        <v>5695.1754478673674</v>
      </c>
      <c r="W152" s="374">
        <f t="shared" si="103"/>
        <v>4861.4017622995852</v>
      </c>
      <c r="X152" s="375">
        <f t="shared" si="104"/>
        <v>5695.1754478673674</v>
      </c>
      <c r="Y152" s="380">
        <f t="shared" si="105"/>
        <v>3925.11491867019</v>
      </c>
      <c r="Z152" s="381">
        <f t="shared" si="106"/>
        <v>5695.1754478673674</v>
      </c>
      <c r="AA152" s="382">
        <f t="shared" si="107"/>
        <v>3620.4230322092858</v>
      </c>
      <c r="AB152" s="383">
        <f t="shared" si="108"/>
        <v>5695.1754478673674</v>
      </c>
      <c r="AC152" s="125"/>
      <c r="AD152" s="136"/>
    </row>
    <row r="153" spans="8:30" x14ac:dyDescent="0.3">
      <c r="H153" s="111">
        <v>149</v>
      </c>
      <c r="I153" s="135"/>
      <c r="J153" s="422"/>
      <c r="K153" s="423"/>
      <c r="L153" s="422"/>
      <c r="M153" s="424"/>
      <c r="N153" s="421"/>
      <c r="O153" s="421"/>
      <c r="P153" s="421"/>
      <c r="Q153" s="421"/>
      <c r="R153" s="421"/>
      <c r="S153" s="421"/>
      <c r="T153" s="421"/>
      <c r="U153" s="372">
        <f t="shared" si="101"/>
        <v>5733.6563630556611</v>
      </c>
      <c r="V153" s="373">
        <f t="shared" si="102"/>
        <v>5733.6563630556611</v>
      </c>
      <c r="W153" s="374">
        <f t="shared" si="103"/>
        <v>4894.2490715043123</v>
      </c>
      <c r="X153" s="375">
        <f t="shared" si="104"/>
        <v>5733.6563630556611</v>
      </c>
      <c r="Y153" s="380">
        <f t="shared" si="105"/>
        <v>3951.635965417961</v>
      </c>
      <c r="Z153" s="381">
        <f t="shared" si="106"/>
        <v>5733.6563630556602</v>
      </c>
      <c r="AA153" s="382">
        <f t="shared" si="107"/>
        <v>3644.8853499944839</v>
      </c>
      <c r="AB153" s="383">
        <f t="shared" si="108"/>
        <v>5733.6563630556611</v>
      </c>
      <c r="AC153" s="125"/>
      <c r="AD153" s="136"/>
    </row>
    <row r="154" spans="8:30" ht="17.25" thickBot="1" x14ac:dyDescent="0.35">
      <c r="H154" s="129">
        <v>150</v>
      </c>
      <c r="I154" s="137"/>
      <c r="J154" s="138"/>
      <c r="K154" s="139"/>
      <c r="L154" s="138"/>
      <c r="M154" s="132"/>
      <c r="N154" s="131"/>
      <c r="O154" s="131"/>
      <c r="P154" s="131"/>
      <c r="Q154" s="131"/>
      <c r="R154" s="131"/>
      <c r="S154" s="131"/>
      <c r="T154" s="131"/>
      <c r="U154" s="392">
        <f t="shared" ref="U154" si="110">(H154*$E$36*336)/$E$22</f>
        <v>5772.1372782439539</v>
      </c>
      <c r="V154" s="393">
        <f t="shared" ref="V154" si="111">U154/$D$36</f>
        <v>5772.1372782439539</v>
      </c>
      <c r="W154" s="394">
        <f t="shared" ref="W154" si="112">(H154*$E$37*336)/$E$22</f>
        <v>4927.0963807090393</v>
      </c>
      <c r="X154" s="395">
        <f t="shared" ref="X154" si="113">W154/$D$37</f>
        <v>5772.1372782439539</v>
      </c>
      <c r="Y154" s="396">
        <f t="shared" ref="Y154" si="114">(H154*$E$38*336)/$E$22</f>
        <v>3978.1570121657328</v>
      </c>
      <c r="Z154" s="397">
        <f t="shared" ref="Z154" si="115">Y154/$D$38</f>
        <v>5772.137278243953</v>
      </c>
      <c r="AA154" s="398">
        <f t="shared" ref="AA154" si="116">(H154*$E$39*336)/$E$22</f>
        <v>3669.3476677796816</v>
      </c>
      <c r="AB154" s="399">
        <f t="shared" ref="AB154" si="117">AA154/$D$39</f>
        <v>5772.1372782439539</v>
      </c>
      <c r="AC154" s="133"/>
      <c r="AD154" s="140"/>
    </row>
    <row r="181" spans="2:6" ht="17.25" thickBot="1" x14ac:dyDescent="0.35"/>
    <row r="182" spans="2:6" x14ac:dyDescent="0.3">
      <c r="B182" s="400"/>
      <c r="C182" s="581" t="s">
        <v>340</v>
      </c>
      <c r="D182" s="581"/>
      <c r="E182" s="581"/>
      <c r="F182" s="401"/>
    </row>
    <row r="183" spans="2:6" x14ac:dyDescent="0.3">
      <c r="B183" s="86"/>
      <c r="C183" s="87"/>
      <c r="D183" s="87"/>
      <c r="E183" s="87"/>
      <c r="F183" s="88"/>
    </row>
    <row r="184" spans="2:6" x14ac:dyDescent="0.3">
      <c r="B184" s="86"/>
      <c r="C184" s="89" t="s">
        <v>238</v>
      </c>
      <c r="D184" s="87"/>
      <c r="E184" s="89" t="s">
        <v>239</v>
      </c>
      <c r="F184" s="88"/>
    </row>
    <row r="185" spans="2:6" x14ac:dyDescent="0.3">
      <c r="B185" s="86"/>
      <c r="C185" s="89" t="s">
        <v>242</v>
      </c>
      <c r="D185" s="87"/>
      <c r="E185" s="89" t="s">
        <v>243</v>
      </c>
      <c r="F185" s="88"/>
    </row>
    <row r="186" spans="2:6" x14ac:dyDescent="0.3">
      <c r="B186" s="86"/>
      <c r="C186" s="89" t="s">
        <v>240</v>
      </c>
      <c r="D186" s="89">
        <v>2.72</v>
      </c>
      <c r="E186" s="89" t="s">
        <v>241</v>
      </c>
      <c r="F186" s="88"/>
    </row>
    <row r="187" spans="2:6" x14ac:dyDescent="0.3">
      <c r="B187" s="86"/>
      <c r="C187" s="89" t="s">
        <v>244</v>
      </c>
      <c r="D187" s="89">
        <v>2.68</v>
      </c>
      <c r="E187" s="89" t="s">
        <v>245</v>
      </c>
      <c r="F187" s="88"/>
    </row>
    <row r="188" spans="2:6" x14ac:dyDescent="0.3">
      <c r="B188" s="86"/>
      <c r="C188" s="89" t="s">
        <v>246</v>
      </c>
      <c r="D188" s="89">
        <v>2.68</v>
      </c>
      <c r="E188" s="89" t="s">
        <v>245</v>
      </c>
      <c r="F188" s="88"/>
    </row>
    <row r="189" spans="2:6" ht="17.25" thickBot="1" x14ac:dyDescent="0.35">
      <c r="B189" s="91"/>
      <c r="C189" s="92"/>
      <c r="D189" s="92"/>
      <c r="E189" s="92"/>
      <c r="F189" s="93"/>
    </row>
    <row r="190" spans="2:6" ht="17.25" thickBot="1" x14ac:dyDescent="0.35"/>
    <row r="191" spans="2:6" x14ac:dyDescent="0.3">
      <c r="B191" s="217"/>
      <c r="C191" s="582" t="s">
        <v>262</v>
      </c>
      <c r="D191" s="582"/>
      <c r="E191" s="582"/>
      <c r="F191" s="218"/>
    </row>
    <row r="192" spans="2:6" x14ac:dyDescent="0.3">
      <c r="B192" s="219"/>
      <c r="C192" s="220"/>
      <c r="D192" s="220"/>
      <c r="E192" s="220"/>
      <c r="F192" s="221"/>
    </row>
    <row r="193" spans="2:6" x14ac:dyDescent="0.3">
      <c r="B193" s="219"/>
      <c r="C193" s="222" t="s">
        <v>263</v>
      </c>
      <c r="D193" s="222" t="s">
        <v>264</v>
      </c>
      <c r="E193" s="222">
        <v>4556</v>
      </c>
      <c r="F193" s="221"/>
    </row>
    <row r="194" spans="2:6" x14ac:dyDescent="0.3">
      <c r="B194" s="219"/>
      <c r="C194" s="223" t="s">
        <v>265</v>
      </c>
      <c r="D194" s="223" t="s">
        <v>264</v>
      </c>
      <c r="E194" s="223">
        <v>5000</v>
      </c>
      <c r="F194" s="221"/>
    </row>
    <row r="195" spans="2:6" x14ac:dyDescent="0.3">
      <c r="B195" s="219"/>
      <c r="C195" s="224" t="s">
        <v>266</v>
      </c>
      <c r="D195" s="224" t="s">
        <v>267</v>
      </c>
      <c r="E195" s="224">
        <v>5000</v>
      </c>
      <c r="F195" s="221"/>
    </row>
    <row r="196" spans="2:6" x14ac:dyDescent="0.3">
      <c r="B196" s="219"/>
      <c r="C196" s="583" t="s">
        <v>268</v>
      </c>
      <c r="D196" s="583"/>
      <c r="E196" s="583"/>
      <c r="F196" s="221"/>
    </row>
    <row r="197" spans="2:6" ht="17.25" thickBot="1" x14ac:dyDescent="0.35">
      <c r="B197" s="225"/>
      <c r="C197" s="226"/>
      <c r="D197" s="226"/>
      <c r="E197" s="226"/>
      <c r="F197" s="227"/>
    </row>
    <row r="198" spans="2:6" ht="17.25" thickBot="1" x14ac:dyDescent="0.35"/>
    <row r="199" spans="2:6" x14ac:dyDescent="0.3">
      <c r="B199" s="202"/>
      <c r="C199" s="580" t="s">
        <v>275</v>
      </c>
      <c r="D199" s="580"/>
      <c r="E199" s="580"/>
      <c r="F199" s="203"/>
    </row>
    <row r="200" spans="2:6" x14ac:dyDescent="0.3">
      <c r="B200" s="228"/>
      <c r="C200" s="229"/>
      <c r="D200" s="229"/>
      <c r="E200" s="229"/>
      <c r="F200" s="230"/>
    </row>
    <row r="201" spans="2:6" x14ac:dyDescent="0.3">
      <c r="B201" s="228"/>
      <c r="C201" s="229" t="s">
        <v>276</v>
      </c>
      <c r="D201" s="231">
        <v>137</v>
      </c>
      <c r="E201" s="231" t="s">
        <v>217</v>
      </c>
      <c r="F201" s="230"/>
    </row>
    <row r="202" spans="2:6" x14ac:dyDescent="0.3">
      <c r="B202" s="228"/>
      <c r="C202" s="229" t="s">
        <v>277</v>
      </c>
      <c r="D202" s="231">
        <v>107</v>
      </c>
      <c r="E202" s="231" t="s">
        <v>217</v>
      </c>
      <c r="F202" s="230"/>
    </row>
    <row r="203" spans="2:6" x14ac:dyDescent="0.3">
      <c r="B203" s="228"/>
      <c r="C203" s="229" t="s">
        <v>278</v>
      </c>
      <c r="D203" s="231">
        <v>124</v>
      </c>
      <c r="E203" s="231" t="s">
        <v>217</v>
      </c>
      <c r="F203" s="230"/>
    </row>
    <row r="204" spans="2:6" x14ac:dyDescent="0.3">
      <c r="B204" s="228"/>
      <c r="C204" s="232" t="s">
        <v>279</v>
      </c>
      <c r="D204" s="231">
        <v>127</v>
      </c>
      <c r="E204" s="233" t="s">
        <v>217</v>
      </c>
      <c r="F204" s="230"/>
    </row>
    <row r="205" spans="2:6" x14ac:dyDescent="0.3">
      <c r="B205" s="228"/>
      <c r="C205" s="229" t="s">
        <v>280</v>
      </c>
      <c r="D205" s="231">
        <v>126</v>
      </c>
      <c r="E205" s="231" t="s">
        <v>217</v>
      </c>
      <c r="F205" s="230"/>
    </row>
    <row r="206" spans="2:6" x14ac:dyDescent="0.3">
      <c r="B206" s="228"/>
      <c r="C206" s="229" t="s">
        <v>281</v>
      </c>
      <c r="D206" s="231">
        <v>112</v>
      </c>
      <c r="E206" s="231" t="s">
        <v>217</v>
      </c>
      <c r="F206" s="230"/>
    </row>
    <row r="207" spans="2:6" x14ac:dyDescent="0.3">
      <c r="B207" s="228"/>
      <c r="C207" s="232" t="s">
        <v>282</v>
      </c>
      <c r="D207" s="231">
        <v>139</v>
      </c>
      <c r="E207" s="233" t="s">
        <v>217</v>
      </c>
      <c r="F207" s="230"/>
    </row>
    <row r="208" spans="2:6" x14ac:dyDescent="0.3">
      <c r="B208" s="228"/>
      <c r="C208" s="229" t="s">
        <v>283</v>
      </c>
      <c r="D208" s="231">
        <v>139</v>
      </c>
      <c r="E208" s="231" t="s">
        <v>217</v>
      </c>
      <c r="F208" s="230"/>
    </row>
    <row r="209" spans="2:6" x14ac:dyDescent="0.3">
      <c r="B209" s="228"/>
      <c r="C209" s="229" t="s">
        <v>284</v>
      </c>
      <c r="D209" s="231">
        <v>121</v>
      </c>
      <c r="E209" s="231" t="s">
        <v>217</v>
      </c>
      <c r="F209" s="230"/>
    </row>
    <row r="210" spans="2:6" x14ac:dyDescent="0.3">
      <c r="B210" s="228"/>
      <c r="C210" s="229" t="s">
        <v>285</v>
      </c>
      <c r="D210" s="231">
        <v>98</v>
      </c>
      <c r="E210" s="231" t="s">
        <v>217</v>
      </c>
      <c r="F210" s="230"/>
    </row>
    <row r="211" spans="2:6" x14ac:dyDescent="0.3">
      <c r="B211" s="228"/>
      <c r="C211" s="229" t="s">
        <v>286</v>
      </c>
      <c r="D211" s="231">
        <v>112</v>
      </c>
      <c r="E211" s="231" t="s">
        <v>217</v>
      </c>
      <c r="F211" s="230"/>
    </row>
    <row r="212" spans="2:6" ht="17.25" thickBot="1" x14ac:dyDescent="0.35">
      <c r="B212" s="234"/>
      <c r="C212" s="235"/>
      <c r="D212" s="236"/>
      <c r="E212" s="236"/>
      <c r="F212" s="237"/>
    </row>
    <row r="213" spans="2:6" ht="17.25" thickBot="1" x14ac:dyDescent="0.35"/>
    <row r="214" spans="2:6" x14ac:dyDescent="0.3">
      <c r="B214" s="192"/>
      <c r="C214" s="576" t="s">
        <v>341</v>
      </c>
      <c r="D214" s="576"/>
      <c r="E214" s="576"/>
      <c r="F214" s="193"/>
    </row>
    <row r="215" spans="2:6" x14ac:dyDescent="0.3">
      <c r="B215" s="194"/>
      <c r="C215" s="195"/>
      <c r="D215" s="195"/>
      <c r="E215" s="195"/>
      <c r="F215" s="196"/>
    </row>
    <row r="216" spans="2:6" x14ac:dyDescent="0.3">
      <c r="B216" s="194"/>
      <c r="C216" s="332">
        <v>245</v>
      </c>
      <c r="D216" s="198">
        <v>0.75</v>
      </c>
      <c r="E216" s="332">
        <v>16</v>
      </c>
      <c r="F216" s="196"/>
    </row>
    <row r="217" spans="2:6" x14ac:dyDescent="0.3">
      <c r="B217" s="194"/>
      <c r="C217" s="332">
        <v>245</v>
      </c>
      <c r="D217" s="198">
        <v>0.7</v>
      </c>
      <c r="E217" s="332">
        <v>17</v>
      </c>
      <c r="F217" s="196"/>
    </row>
    <row r="218" spans="2:6" x14ac:dyDescent="0.3">
      <c r="B218" s="194"/>
      <c r="C218" s="332">
        <v>265</v>
      </c>
      <c r="D218" s="198">
        <v>0.7</v>
      </c>
      <c r="E218" s="332">
        <v>17</v>
      </c>
      <c r="F218" s="196"/>
    </row>
    <row r="219" spans="2:6" x14ac:dyDescent="0.3">
      <c r="B219" s="194"/>
      <c r="C219" s="332">
        <v>265</v>
      </c>
      <c r="D219" s="198">
        <v>0.65</v>
      </c>
      <c r="E219" s="332">
        <v>18</v>
      </c>
      <c r="F219" s="196"/>
    </row>
    <row r="220" spans="2:6" x14ac:dyDescent="0.3">
      <c r="B220" s="194"/>
      <c r="C220" s="332">
        <v>275</v>
      </c>
      <c r="D220" s="198">
        <v>0.55000000000000004</v>
      </c>
      <c r="E220" s="332">
        <v>20</v>
      </c>
      <c r="F220" s="196"/>
    </row>
    <row r="221" spans="2:6" x14ac:dyDescent="0.3">
      <c r="B221" s="194"/>
      <c r="C221" s="332">
        <v>285</v>
      </c>
      <c r="D221" s="198">
        <v>0.45</v>
      </c>
      <c r="E221" s="332">
        <v>22</v>
      </c>
      <c r="F221" s="196"/>
    </row>
    <row r="222" spans="2:6" ht="17.25" thickBot="1" x14ac:dyDescent="0.35">
      <c r="B222" s="199"/>
      <c r="C222" s="200"/>
      <c r="D222" s="200"/>
      <c r="E222" s="200"/>
      <c r="F222" s="201"/>
    </row>
    <row r="223" spans="2:6" ht="17.25" thickBot="1" x14ac:dyDescent="0.35"/>
    <row r="224" spans="2:6" x14ac:dyDescent="0.3">
      <c r="B224" s="192"/>
      <c r="C224" s="576" t="s">
        <v>342</v>
      </c>
      <c r="D224" s="576"/>
      <c r="E224" s="576"/>
      <c r="F224" s="193"/>
    </row>
    <row r="225" spans="2:6" x14ac:dyDescent="0.3">
      <c r="B225" s="194"/>
      <c r="C225" s="195"/>
      <c r="D225" s="195"/>
      <c r="E225" s="195"/>
      <c r="F225" s="196"/>
    </row>
    <row r="226" spans="2:6" x14ac:dyDescent="0.3">
      <c r="B226" s="194"/>
      <c r="C226" s="332" t="s">
        <v>343</v>
      </c>
      <c r="D226" s="589" t="s">
        <v>344</v>
      </c>
      <c r="E226" s="590"/>
      <c r="F226" s="196"/>
    </row>
    <row r="227" spans="2:6" x14ac:dyDescent="0.3">
      <c r="B227" s="194"/>
      <c r="C227" s="332">
        <v>245</v>
      </c>
      <c r="D227" s="591">
        <f>C227/25.4</f>
        <v>9.6456692913385833</v>
      </c>
      <c r="E227" s="592"/>
      <c r="F227" s="196"/>
    </row>
    <row r="228" spans="2:6" x14ac:dyDescent="0.3">
      <c r="B228" s="194"/>
      <c r="C228" s="332">
        <v>255</v>
      </c>
      <c r="D228" s="584">
        <f>C228/25.4</f>
        <v>10.039370078740157</v>
      </c>
      <c r="E228" s="585"/>
      <c r="F228" s="196"/>
    </row>
    <row r="229" spans="2:6" x14ac:dyDescent="0.3">
      <c r="B229" s="194"/>
      <c r="C229" s="332">
        <v>265</v>
      </c>
      <c r="D229" s="584">
        <f t="shared" ref="D229:D231" si="118">C229/25.4</f>
        <v>10.433070866141733</v>
      </c>
      <c r="E229" s="585"/>
      <c r="F229" s="196"/>
    </row>
    <row r="230" spans="2:6" x14ac:dyDescent="0.3">
      <c r="B230" s="194"/>
      <c r="C230" s="332">
        <v>275</v>
      </c>
      <c r="D230" s="584">
        <f t="shared" si="118"/>
        <v>10.826771653543307</v>
      </c>
      <c r="E230" s="585"/>
      <c r="F230" s="196"/>
    </row>
    <row r="231" spans="2:6" x14ac:dyDescent="0.3">
      <c r="B231" s="194"/>
      <c r="C231" s="332">
        <v>285</v>
      </c>
      <c r="D231" s="586">
        <f t="shared" si="118"/>
        <v>11.220472440944883</v>
      </c>
      <c r="E231" s="587"/>
      <c r="F231" s="196"/>
    </row>
    <row r="232" spans="2:6" ht="17.25" thickBot="1" x14ac:dyDescent="0.35">
      <c r="B232" s="199"/>
      <c r="C232" s="200"/>
      <c r="D232" s="200"/>
      <c r="E232" s="200"/>
      <c r="F232" s="201"/>
    </row>
    <row r="233" spans="2:6" ht="17.25" thickBot="1" x14ac:dyDescent="0.35"/>
    <row r="234" spans="2:6" x14ac:dyDescent="0.3">
      <c r="B234" s="402"/>
      <c r="C234" s="588" t="s">
        <v>345</v>
      </c>
      <c r="D234" s="588"/>
      <c r="E234" s="588"/>
      <c r="F234" s="403"/>
    </row>
    <row r="235" spans="2:6" x14ac:dyDescent="0.3">
      <c r="B235" s="404"/>
      <c r="C235" s="405"/>
      <c r="D235" s="405"/>
      <c r="E235" s="405"/>
      <c r="F235" s="406"/>
    </row>
    <row r="236" spans="2:6" x14ac:dyDescent="0.3">
      <c r="B236" s="404"/>
      <c r="C236" s="407" t="s">
        <v>346</v>
      </c>
      <c r="D236" s="408">
        <v>3581</v>
      </c>
      <c r="E236" s="408"/>
      <c r="F236" s="406"/>
    </row>
    <row r="237" spans="2:6" x14ac:dyDescent="0.3">
      <c r="B237" s="404"/>
      <c r="C237" s="407" t="s">
        <v>347</v>
      </c>
      <c r="D237" s="408">
        <v>4643</v>
      </c>
      <c r="E237" s="408"/>
      <c r="F237" s="406"/>
    </row>
    <row r="238" spans="2:6" x14ac:dyDescent="0.3">
      <c r="B238" s="404"/>
      <c r="C238" s="409"/>
      <c r="D238" s="410"/>
      <c r="E238" s="411"/>
      <c r="F238" s="406"/>
    </row>
    <row r="239" spans="2:6" x14ac:dyDescent="0.3">
      <c r="B239" s="404"/>
      <c r="C239" s="407" t="s">
        <v>348</v>
      </c>
      <c r="D239" s="408">
        <v>3829</v>
      </c>
      <c r="E239" s="408"/>
      <c r="F239" s="406"/>
    </row>
    <row r="240" spans="2:6" x14ac:dyDescent="0.3">
      <c r="B240" s="404"/>
      <c r="C240" s="407" t="s">
        <v>349</v>
      </c>
      <c r="D240" s="408">
        <v>4993</v>
      </c>
      <c r="E240" s="408"/>
      <c r="F240" s="406"/>
    </row>
    <row r="241" spans="2:6" x14ac:dyDescent="0.3">
      <c r="B241" s="404"/>
      <c r="C241" s="407" t="s">
        <v>350</v>
      </c>
      <c r="D241" s="408">
        <v>6242</v>
      </c>
      <c r="E241" s="408"/>
      <c r="F241" s="406"/>
    </row>
    <row r="242" spans="2:6" ht="17.25" thickBot="1" x14ac:dyDescent="0.35">
      <c r="B242" s="412"/>
      <c r="C242" s="413"/>
      <c r="D242" s="413"/>
      <c r="E242" s="413"/>
      <c r="F242" s="414"/>
    </row>
  </sheetData>
  <mergeCells count="119">
    <mergeCell ref="D229:E229"/>
    <mergeCell ref="D230:E230"/>
    <mergeCell ref="D231:E231"/>
    <mergeCell ref="C234:E234"/>
    <mergeCell ref="C199:E199"/>
    <mergeCell ref="C214:E214"/>
    <mergeCell ref="C224:E224"/>
    <mergeCell ref="D226:E226"/>
    <mergeCell ref="D227:E227"/>
    <mergeCell ref="D228:E228"/>
    <mergeCell ref="AF70:AG70"/>
    <mergeCell ref="AF71:AG71"/>
    <mergeCell ref="C74:E74"/>
    <mergeCell ref="C182:E182"/>
    <mergeCell ref="C191:E191"/>
    <mergeCell ref="C196:E196"/>
    <mergeCell ref="AF64:AG64"/>
    <mergeCell ref="AF65:AG65"/>
    <mergeCell ref="AF66:AG66"/>
    <mergeCell ref="AF67:AG67"/>
    <mergeCell ref="AF68:AG68"/>
    <mergeCell ref="AF69:AG69"/>
    <mergeCell ref="C28:E28"/>
    <mergeCell ref="C44:E44"/>
    <mergeCell ref="C45:E45"/>
    <mergeCell ref="C61:E61"/>
    <mergeCell ref="AF63:AG63"/>
    <mergeCell ref="Y8:Z8"/>
    <mergeCell ref="AA8:AB8"/>
    <mergeCell ref="M9:N9"/>
    <mergeCell ref="O9:P9"/>
    <mergeCell ref="Q9:R9"/>
    <mergeCell ref="S9:T9"/>
    <mergeCell ref="U9:V9"/>
    <mergeCell ref="W9:X9"/>
    <mergeCell ref="Y9:Z9"/>
    <mergeCell ref="AA9:AB9"/>
    <mergeCell ref="M8:N8"/>
    <mergeCell ref="O8:P8"/>
    <mergeCell ref="Q8:R8"/>
    <mergeCell ref="S8:T8"/>
    <mergeCell ref="U8:V8"/>
    <mergeCell ref="W8:X8"/>
    <mergeCell ref="M7:N7"/>
    <mergeCell ref="O7:P7"/>
    <mergeCell ref="Q7:R7"/>
    <mergeCell ref="S7:T7"/>
    <mergeCell ref="U7:V7"/>
    <mergeCell ref="W7:X7"/>
    <mergeCell ref="Y7:Z7"/>
    <mergeCell ref="AA7:AB7"/>
    <mergeCell ref="C27:E27"/>
    <mergeCell ref="AO4:AP4"/>
    <mergeCell ref="Y5:Z5"/>
    <mergeCell ref="AA5:AB5"/>
    <mergeCell ref="AA4:AB4"/>
    <mergeCell ref="B6:F6"/>
    <mergeCell ref="M6:N6"/>
    <mergeCell ref="O6:P6"/>
    <mergeCell ref="Q6:R6"/>
    <mergeCell ref="S6:T6"/>
    <mergeCell ref="U6:V6"/>
    <mergeCell ref="W6:X6"/>
    <mergeCell ref="Y6:Z6"/>
    <mergeCell ref="M5:N5"/>
    <mergeCell ref="O5:P5"/>
    <mergeCell ref="Q5:R5"/>
    <mergeCell ref="S5:T5"/>
    <mergeCell ref="U5:V5"/>
    <mergeCell ref="W5:X5"/>
    <mergeCell ref="AA6:AB6"/>
    <mergeCell ref="B4:G4"/>
    <mergeCell ref="I4:J4"/>
    <mergeCell ref="K4:L4"/>
    <mergeCell ref="M4:N4"/>
    <mergeCell ref="O4:P4"/>
    <mergeCell ref="AU2:AV2"/>
    <mergeCell ref="AW2:AX2"/>
    <mergeCell ref="AY2:AZ2"/>
    <mergeCell ref="AQ4:AR4"/>
    <mergeCell ref="AS4:AT4"/>
    <mergeCell ref="AU4:AV4"/>
    <mergeCell ref="AW4:AX4"/>
    <mergeCell ref="AY4:AZ4"/>
    <mergeCell ref="BA2:BB2"/>
    <mergeCell ref="BA4:BB4"/>
    <mergeCell ref="B3:G3"/>
    <mergeCell ref="A1:A4"/>
    <mergeCell ref="AO2:AP2"/>
    <mergeCell ref="AQ2:AR2"/>
    <mergeCell ref="AS2:AT2"/>
    <mergeCell ref="U2:V2"/>
    <mergeCell ref="W2:X2"/>
    <mergeCell ref="Y2:Z2"/>
    <mergeCell ref="AA2:AB2"/>
    <mergeCell ref="AC2:AD2"/>
    <mergeCell ref="AG2:AH2"/>
    <mergeCell ref="AI2:AJ2"/>
    <mergeCell ref="AK2:AL2"/>
    <mergeCell ref="AM2:AN2"/>
    <mergeCell ref="Q4:R4"/>
    <mergeCell ref="S4:T4"/>
    <mergeCell ref="U4:V4"/>
    <mergeCell ref="W4:X4"/>
    <mergeCell ref="Y4:Z4"/>
    <mergeCell ref="AC4:AD4"/>
    <mergeCell ref="AG4:AH4"/>
    <mergeCell ref="AI4:AJ4"/>
    <mergeCell ref="AK4:AL4"/>
    <mergeCell ref="AM4:AN4"/>
    <mergeCell ref="H1:AD1"/>
    <mergeCell ref="B2:C2"/>
    <mergeCell ref="D2:G2"/>
    <mergeCell ref="I2:J2"/>
    <mergeCell ref="K2:L2"/>
    <mergeCell ref="M2:N2"/>
    <mergeCell ref="O2:P2"/>
    <mergeCell ref="Q2:R2"/>
    <mergeCell ref="S2:T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19D6C-D269-4B47-BF10-C2924864F12B}">
  <dimension ref="A1:AN154"/>
  <sheetViews>
    <sheetView workbookViewId="0">
      <pane ySplit="4" topLeftCell="A5" activePane="bottomLeft" state="frozen"/>
      <selection pane="bottomLeft" sqref="A1:A4"/>
    </sheetView>
  </sheetViews>
  <sheetFormatPr defaultRowHeight="16.5" x14ac:dyDescent="0.3"/>
  <cols>
    <col min="1" max="2" width="3.7109375" style="144" customWidth="1"/>
    <col min="3" max="3" width="27.28515625" style="144" bestFit="1" customWidth="1"/>
    <col min="4" max="4" width="5.5703125" style="144" bestFit="1" customWidth="1"/>
    <col min="5" max="5" width="10.42578125" style="144" bestFit="1" customWidth="1"/>
    <col min="6" max="7" width="3.7109375" style="144" customWidth="1"/>
    <col min="8" max="22" width="7.7109375" style="144" customWidth="1"/>
    <col min="23" max="23" width="3.7109375" style="144" customWidth="1"/>
    <col min="24" max="38" width="7.7109375" style="144" customWidth="1"/>
    <col min="39" max="39" width="3.7109375" style="144" customWidth="1"/>
    <col min="40" max="40" width="39.28515625" style="144" bestFit="1" customWidth="1"/>
    <col min="41" max="16384" width="9.140625" style="144"/>
  </cols>
  <sheetData>
    <row r="1" spans="1:40" s="142" customFormat="1" ht="32.25" thickBot="1" x14ac:dyDescent="0.55000000000000004">
      <c r="A1" s="609"/>
      <c r="B1" s="611" t="s">
        <v>287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3"/>
    </row>
    <row r="2" spans="1:40" x14ac:dyDescent="0.3">
      <c r="A2" s="609"/>
      <c r="B2" s="498" t="s">
        <v>2</v>
      </c>
      <c r="C2" s="498"/>
      <c r="D2" s="499">
        <v>44755</v>
      </c>
      <c r="E2" s="499"/>
      <c r="F2" s="499"/>
      <c r="G2" s="499"/>
      <c r="H2" s="143"/>
      <c r="I2" s="545" t="s">
        <v>250</v>
      </c>
      <c r="J2" s="546"/>
      <c r="K2" s="547" t="s">
        <v>251</v>
      </c>
      <c r="L2" s="548"/>
      <c r="M2" s="549" t="s">
        <v>252</v>
      </c>
      <c r="N2" s="550"/>
      <c r="O2" s="551" t="s">
        <v>253</v>
      </c>
      <c r="P2" s="552"/>
      <c r="Q2" s="561" t="s">
        <v>254</v>
      </c>
      <c r="R2" s="562"/>
      <c r="S2" s="553" t="s">
        <v>255</v>
      </c>
      <c r="T2" s="554"/>
      <c r="U2" s="559" t="s">
        <v>256</v>
      </c>
      <c r="V2" s="560"/>
      <c r="X2" s="98"/>
      <c r="Y2" s="545" t="s">
        <v>250</v>
      </c>
      <c r="Z2" s="546"/>
      <c r="AA2" s="547" t="s">
        <v>251</v>
      </c>
      <c r="AB2" s="548"/>
      <c r="AC2" s="549" t="s">
        <v>252</v>
      </c>
      <c r="AD2" s="550"/>
      <c r="AE2" s="551" t="s">
        <v>253</v>
      </c>
      <c r="AF2" s="552"/>
      <c r="AG2" s="561" t="s">
        <v>254</v>
      </c>
      <c r="AH2" s="562"/>
      <c r="AI2" s="553" t="s">
        <v>255</v>
      </c>
      <c r="AJ2" s="554"/>
      <c r="AK2" s="559" t="s">
        <v>256</v>
      </c>
      <c r="AL2" s="560"/>
      <c r="AN2" s="145" t="s">
        <v>257</v>
      </c>
    </row>
    <row r="3" spans="1:40" x14ac:dyDescent="0.3">
      <c r="A3" s="609"/>
      <c r="B3" s="508" t="s">
        <v>292</v>
      </c>
      <c r="C3" s="508"/>
      <c r="D3" s="508"/>
      <c r="E3" s="508"/>
      <c r="F3" s="508"/>
      <c r="G3" s="508"/>
      <c r="H3" s="143" t="s">
        <v>258</v>
      </c>
      <c r="I3" s="146" t="s">
        <v>17</v>
      </c>
      <c r="J3" s="146" t="s">
        <v>259</v>
      </c>
      <c r="K3" s="99" t="s">
        <v>17</v>
      </c>
      <c r="L3" s="99" t="s">
        <v>259</v>
      </c>
      <c r="M3" s="101" t="s">
        <v>17</v>
      </c>
      <c r="N3" s="101" t="s">
        <v>259</v>
      </c>
      <c r="O3" s="147" t="s">
        <v>17</v>
      </c>
      <c r="P3" s="147" t="s">
        <v>259</v>
      </c>
      <c r="Q3" s="102" t="s">
        <v>17</v>
      </c>
      <c r="R3" s="102" t="s">
        <v>259</v>
      </c>
      <c r="S3" s="103" t="s">
        <v>17</v>
      </c>
      <c r="T3" s="103" t="s">
        <v>259</v>
      </c>
      <c r="U3" s="100" t="s">
        <v>17</v>
      </c>
      <c r="V3" s="148" t="s">
        <v>259</v>
      </c>
      <c r="X3" s="98" t="s">
        <v>258</v>
      </c>
      <c r="Y3" s="146" t="s">
        <v>17</v>
      </c>
      <c r="Z3" s="146" t="s">
        <v>259</v>
      </c>
      <c r="AA3" s="99" t="s">
        <v>17</v>
      </c>
      <c r="AB3" s="99" t="s">
        <v>259</v>
      </c>
      <c r="AC3" s="101" t="s">
        <v>17</v>
      </c>
      <c r="AD3" s="101" t="s">
        <v>259</v>
      </c>
      <c r="AE3" s="147" t="s">
        <v>17</v>
      </c>
      <c r="AF3" s="147" t="s">
        <v>259</v>
      </c>
      <c r="AG3" s="102" t="s">
        <v>17</v>
      </c>
      <c r="AH3" s="102" t="s">
        <v>259</v>
      </c>
      <c r="AI3" s="103" t="s">
        <v>17</v>
      </c>
      <c r="AJ3" s="103" t="s">
        <v>259</v>
      </c>
      <c r="AK3" s="100" t="s">
        <v>17</v>
      </c>
      <c r="AL3" s="148" t="s">
        <v>259</v>
      </c>
      <c r="AN3" s="149" t="s">
        <v>260</v>
      </c>
    </row>
    <row r="4" spans="1:40" ht="17.25" thickBot="1" x14ac:dyDescent="0.35">
      <c r="A4" s="609"/>
      <c r="B4" s="508" t="s">
        <v>269</v>
      </c>
      <c r="C4" s="508"/>
      <c r="D4" s="508"/>
      <c r="E4" s="508"/>
      <c r="F4" s="508"/>
      <c r="G4" s="508"/>
      <c r="H4" s="150" t="s">
        <v>217</v>
      </c>
      <c r="I4" s="599" t="s">
        <v>216</v>
      </c>
      <c r="J4" s="600"/>
      <c r="K4" s="595" t="s">
        <v>216</v>
      </c>
      <c r="L4" s="596"/>
      <c r="M4" s="597" t="s">
        <v>216</v>
      </c>
      <c r="N4" s="598"/>
      <c r="O4" s="601" t="s">
        <v>216</v>
      </c>
      <c r="P4" s="602"/>
      <c r="Q4" s="603" t="s">
        <v>216</v>
      </c>
      <c r="R4" s="604"/>
      <c r="S4" s="605" t="s">
        <v>216</v>
      </c>
      <c r="T4" s="606"/>
      <c r="U4" s="607" t="s">
        <v>216</v>
      </c>
      <c r="V4" s="608"/>
      <c r="X4" s="104" t="s">
        <v>217</v>
      </c>
      <c r="Y4" s="599" t="s">
        <v>216</v>
      </c>
      <c r="Z4" s="600"/>
      <c r="AA4" s="595" t="s">
        <v>216</v>
      </c>
      <c r="AB4" s="596"/>
      <c r="AC4" s="597" t="s">
        <v>216</v>
      </c>
      <c r="AD4" s="598"/>
      <c r="AE4" s="601" t="s">
        <v>216</v>
      </c>
      <c r="AF4" s="602"/>
      <c r="AG4" s="603" t="s">
        <v>216</v>
      </c>
      <c r="AH4" s="604"/>
      <c r="AI4" s="605" t="s">
        <v>216</v>
      </c>
      <c r="AJ4" s="606"/>
      <c r="AK4" s="607" t="s">
        <v>216</v>
      </c>
      <c r="AL4" s="608"/>
      <c r="AN4" s="151" t="s">
        <v>261</v>
      </c>
    </row>
    <row r="5" spans="1:40" x14ac:dyDescent="0.3">
      <c r="H5" s="105">
        <v>1</v>
      </c>
      <c r="I5" s="106"/>
      <c r="J5" s="107"/>
      <c r="K5" s="106"/>
      <c r="L5" s="107"/>
      <c r="M5" s="106"/>
      <c r="N5" s="107"/>
      <c r="O5" s="106"/>
      <c r="P5" s="107"/>
      <c r="Q5" s="106"/>
      <c r="R5" s="107"/>
      <c r="S5" s="106"/>
      <c r="T5" s="108"/>
      <c r="U5" s="109"/>
      <c r="V5" s="110"/>
      <c r="X5" s="105">
        <v>1</v>
      </c>
      <c r="Y5" s="106"/>
      <c r="Z5" s="107"/>
      <c r="AA5" s="106"/>
      <c r="AB5" s="107"/>
      <c r="AC5" s="106"/>
      <c r="AD5" s="107"/>
      <c r="AE5" s="106"/>
      <c r="AF5" s="107"/>
      <c r="AG5" s="106"/>
      <c r="AH5" s="107"/>
      <c r="AI5" s="106"/>
      <c r="AJ5" s="108"/>
      <c r="AK5" s="109"/>
      <c r="AL5" s="110"/>
    </row>
    <row r="6" spans="1:40" x14ac:dyDescent="0.3">
      <c r="B6" s="565" t="s">
        <v>270</v>
      </c>
      <c r="C6" s="566"/>
      <c r="D6" s="566"/>
      <c r="E6" s="566"/>
      <c r="F6" s="567"/>
      <c r="H6" s="111">
        <v>2</v>
      </c>
      <c r="I6" s="112"/>
      <c r="J6" s="421"/>
      <c r="K6" s="593" t="s">
        <v>326</v>
      </c>
      <c r="L6" s="594"/>
      <c r="M6" s="593">
        <f>M59</f>
        <v>3156.5386242026671</v>
      </c>
      <c r="N6" s="594"/>
      <c r="O6" s="593">
        <f t="shared" ref="O6" si="0">O59</f>
        <v>2374.1522310897008</v>
      </c>
      <c r="P6" s="594"/>
      <c r="Q6" s="593">
        <f t="shared" ref="Q6" si="1">Q59</f>
        <v>1755.7846867831402</v>
      </c>
      <c r="R6" s="594"/>
      <c r="S6" s="593">
        <f t="shared" ref="S6" si="2">S59</f>
        <v>1373.7608856687236</v>
      </c>
      <c r="T6" s="594"/>
      <c r="U6" s="114"/>
      <c r="V6" s="115"/>
      <c r="X6" s="111">
        <v>2</v>
      </c>
      <c r="Y6" s="152">
        <f t="shared" ref="Y6:Y21" si="3">(X6*$E$43*336)/$E$22</f>
        <v>808.59688988115852</v>
      </c>
      <c r="Z6" s="153">
        <f t="shared" ref="Z6:Z21" si="4">Y6/$D$43</f>
        <v>200.80882357294027</v>
      </c>
      <c r="AA6" s="112"/>
      <c r="AB6" s="421"/>
      <c r="AC6" s="112"/>
      <c r="AD6" s="421"/>
      <c r="AE6" s="112"/>
      <c r="AF6" s="421"/>
      <c r="AG6" s="112"/>
      <c r="AH6" s="421"/>
      <c r="AI6" s="112"/>
      <c r="AJ6" s="113"/>
      <c r="AK6" s="154">
        <f t="shared" ref="AK6:AK25" si="5">(X6*$E$49*336)/$E$22</f>
        <v>615.23807366277435</v>
      </c>
      <c r="AL6" s="155">
        <f t="shared" ref="AL6:AL25" si="6">AK6/$D$49</f>
        <v>200.80882357294024</v>
      </c>
    </row>
    <row r="7" spans="1:40" x14ac:dyDescent="0.3">
      <c r="B7" s="349"/>
      <c r="C7" s="350"/>
      <c r="D7" s="351"/>
      <c r="E7" s="351"/>
      <c r="F7" s="352"/>
      <c r="H7" s="116">
        <v>3</v>
      </c>
      <c r="I7" s="112"/>
      <c r="J7" s="421"/>
      <c r="K7" s="569" t="s">
        <v>327</v>
      </c>
      <c r="L7" s="569"/>
      <c r="M7" s="593">
        <f>M64</f>
        <v>3443.496680948364</v>
      </c>
      <c r="N7" s="594"/>
      <c r="O7" s="593">
        <f t="shared" ref="O7" si="7">O64</f>
        <v>2589.9842520978555</v>
      </c>
      <c r="P7" s="594"/>
      <c r="Q7" s="593">
        <f t="shared" ref="Q7" si="8">Q64</f>
        <v>1915.4014764906981</v>
      </c>
      <c r="R7" s="594"/>
      <c r="S7" s="593">
        <f t="shared" ref="S7" si="9">S64</f>
        <v>1498.6482389113348</v>
      </c>
      <c r="T7" s="594"/>
      <c r="U7" s="114"/>
      <c r="V7" s="115"/>
      <c r="X7" s="116">
        <v>3</v>
      </c>
      <c r="Y7" s="152">
        <f t="shared" si="3"/>
        <v>1212.8953348217378</v>
      </c>
      <c r="Z7" s="153">
        <f t="shared" si="4"/>
        <v>301.21323535941042</v>
      </c>
      <c r="AA7" s="157">
        <f t="shared" ref="AA7:AA33" si="10">(X7*$E$44*336)/$E$22</f>
        <v>711.91748177196644</v>
      </c>
      <c r="AB7" s="158">
        <f t="shared" ref="AB7:AB33" si="11">AA7/$D$44</f>
        <v>301.21323535941036</v>
      </c>
      <c r="AC7" s="112"/>
      <c r="AD7" s="421"/>
      <c r="AE7" s="112"/>
      <c r="AF7" s="421"/>
      <c r="AG7" s="112"/>
      <c r="AH7" s="421"/>
      <c r="AI7" s="112"/>
      <c r="AJ7" s="113"/>
      <c r="AK7" s="154">
        <f t="shared" si="5"/>
        <v>922.8571104941617</v>
      </c>
      <c r="AL7" s="155">
        <f t="shared" si="6"/>
        <v>301.21323535941042</v>
      </c>
    </row>
    <row r="8" spans="1:40" x14ac:dyDescent="0.3">
      <c r="B8" s="354"/>
      <c r="C8" s="159">
        <v>265</v>
      </c>
      <c r="D8" s="160">
        <v>0.7</v>
      </c>
      <c r="E8" s="159">
        <v>17</v>
      </c>
      <c r="F8" s="355"/>
      <c r="H8" s="116">
        <v>4</v>
      </c>
      <c r="I8" s="161">
        <f t="shared" ref="I8:I49" si="12">(H8*$E$30*336)/$E$22</f>
        <v>603.43051483668546</v>
      </c>
      <c r="J8" s="162">
        <f t="shared" ref="J8:J49" si="13">I8/$D$30</f>
        <v>149.85733102458229</v>
      </c>
      <c r="K8" s="593" t="s">
        <v>328</v>
      </c>
      <c r="L8" s="594"/>
      <c r="M8" s="593">
        <f>M69</f>
        <v>3730.4547376940609</v>
      </c>
      <c r="N8" s="594"/>
      <c r="O8" s="593">
        <f t="shared" ref="O8" si="14">O69</f>
        <v>2805.8162731060092</v>
      </c>
      <c r="P8" s="594"/>
      <c r="Q8" s="593">
        <f t="shared" ref="Q8" si="15">Q69</f>
        <v>2075.0182661982567</v>
      </c>
      <c r="R8" s="594"/>
      <c r="S8" s="593">
        <f t="shared" ref="S8" si="16">S69</f>
        <v>1623.535592153946</v>
      </c>
      <c r="T8" s="594"/>
      <c r="U8" s="117"/>
      <c r="V8" s="118"/>
      <c r="X8" s="116">
        <v>4</v>
      </c>
      <c r="Y8" s="152">
        <f t="shared" si="3"/>
        <v>1617.193779762317</v>
      </c>
      <c r="Z8" s="153">
        <f t="shared" si="4"/>
        <v>401.61764714588054</v>
      </c>
      <c r="AA8" s="157">
        <f t="shared" si="10"/>
        <v>949.22330902928877</v>
      </c>
      <c r="AB8" s="158">
        <f t="shared" si="11"/>
        <v>401.61764714588054</v>
      </c>
      <c r="AC8" s="163">
        <f t="shared" ref="AC8:AC48" si="17">(X8*$E$45*336)/$E$22</f>
        <v>615.23807366277435</v>
      </c>
      <c r="AD8" s="164">
        <f t="shared" ref="AD8:AD48" si="18">AC8/$D$45</f>
        <v>401.61764714588048</v>
      </c>
      <c r="AE8" s="112"/>
      <c r="AF8" s="421"/>
      <c r="AG8" s="112"/>
      <c r="AH8" s="421"/>
      <c r="AI8" s="112"/>
      <c r="AJ8" s="113"/>
      <c r="AK8" s="154">
        <f t="shared" si="5"/>
        <v>1230.4761473255487</v>
      </c>
      <c r="AL8" s="155">
        <f t="shared" si="6"/>
        <v>401.61764714588048</v>
      </c>
    </row>
    <row r="9" spans="1:40" x14ac:dyDescent="0.3">
      <c r="B9" s="354"/>
      <c r="C9" s="356"/>
      <c r="D9" s="156"/>
      <c r="E9" s="156"/>
      <c r="F9" s="355"/>
      <c r="H9" s="111">
        <v>5</v>
      </c>
      <c r="I9" s="161">
        <f t="shared" si="12"/>
        <v>754.28814354585688</v>
      </c>
      <c r="J9" s="162">
        <f t="shared" si="13"/>
        <v>187.32166378072787</v>
      </c>
      <c r="K9" s="593" t="s">
        <v>316</v>
      </c>
      <c r="L9" s="594"/>
      <c r="M9" s="593">
        <f>M74</f>
        <v>4017.4127944397583</v>
      </c>
      <c r="N9" s="594"/>
      <c r="O9" s="593">
        <f t="shared" ref="O9" si="19">O74</f>
        <v>3021.6482941141644</v>
      </c>
      <c r="P9" s="594"/>
      <c r="Q9" s="593">
        <f t="shared" ref="Q9" si="20">Q74</f>
        <v>2234.6350559058146</v>
      </c>
      <c r="R9" s="594"/>
      <c r="S9" s="593">
        <f t="shared" ref="S9" si="21">S74</f>
        <v>1748.4229453965575</v>
      </c>
      <c r="T9" s="594"/>
      <c r="U9" s="166">
        <f t="shared" ref="U9:U45" si="22">(H9*$E$36*336)/$E$22</f>
        <v>573.91611349139396</v>
      </c>
      <c r="V9" s="167">
        <f t="shared" ref="V9:V45" si="23">U9/$D$36</f>
        <v>187.32166378072785</v>
      </c>
      <c r="X9" s="111">
        <v>5</v>
      </c>
      <c r="Y9" s="152">
        <f t="shared" si="3"/>
        <v>2021.4922247028962</v>
      </c>
      <c r="Z9" s="153">
        <f t="shared" si="4"/>
        <v>502.0220589323506</v>
      </c>
      <c r="AA9" s="157">
        <f t="shared" si="10"/>
        <v>1186.529136286611</v>
      </c>
      <c r="AB9" s="158">
        <f t="shared" si="11"/>
        <v>502.02205893235072</v>
      </c>
      <c r="AC9" s="163">
        <f t="shared" si="17"/>
        <v>769.04759207846803</v>
      </c>
      <c r="AD9" s="164">
        <f t="shared" si="18"/>
        <v>502.02205893235066</v>
      </c>
      <c r="AE9" s="168">
        <f t="shared" ref="AE9:AE40" si="24">(X9*$E$46*336)/$E$22</f>
        <v>578.42981630185432</v>
      </c>
      <c r="AF9" s="169">
        <f t="shared" ref="AF9:AF40" si="25">AE9/$D$46</f>
        <v>502.0220589323506</v>
      </c>
      <c r="AG9" s="112"/>
      <c r="AH9" s="421"/>
      <c r="AI9" s="112"/>
      <c r="AJ9" s="113"/>
      <c r="AK9" s="154">
        <f t="shared" si="5"/>
        <v>1538.0951841569361</v>
      </c>
      <c r="AL9" s="155">
        <f t="shared" si="6"/>
        <v>502.02205893235066</v>
      </c>
    </row>
    <row r="10" spans="1:40" x14ac:dyDescent="0.3">
      <c r="B10" s="354"/>
      <c r="C10" s="156" t="s">
        <v>329</v>
      </c>
      <c r="D10" s="156"/>
      <c r="E10" s="357">
        <f>C8/25.4</f>
        <v>10.433070866141733</v>
      </c>
      <c r="F10" s="355"/>
      <c r="H10" s="111">
        <v>6</v>
      </c>
      <c r="I10" s="161">
        <f t="shared" si="12"/>
        <v>905.14577225502831</v>
      </c>
      <c r="J10" s="162">
        <f t="shared" si="13"/>
        <v>224.78599653687345</v>
      </c>
      <c r="K10" s="157">
        <f t="shared" ref="K10:K41" si="26">(H10*$E$31*336)/$E$22</f>
        <v>531.28170281490043</v>
      </c>
      <c r="L10" s="158">
        <f t="shared" ref="L10:L41" si="27">K10/$D$31</f>
        <v>224.78599653687345</v>
      </c>
      <c r="M10" s="112"/>
      <c r="N10" s="421"/>
      <c r="O10" s="112"/>
      <c r="P10" s="421"/>
      <c r="Q10" s="112"/>
      <c r="R10" s="421"/>
      <c r="S10" s="112"/>
      <c r="T10" s="113"/>
      <c r="U10" s="166">
        <f t="shared" si="22"/>
        <v>688.69933618967286</v>
      </c>
      <c r="V10" s="167">
        <f t="shared" si="23"/>
        <v>224.78599653687343</v>
      </c>
      <c r="X10" s="111">
        <v>6</v>
      </c>
      <c r="Y10" s="152">
        <f t="shared" si="3"/>
        <v>2425.7906696434757</v>
      </c>
      <c r="Z10" s="153">
        <f t="shared" si="4"/>
        <v>602.42647071882084</v>
      </c>
      <c r="AA10" s="157">
        <f t="shared" si="10"/>
        <v>1423.8349635439329</v>
      </c>
      <c r="AB10" s="158">
        <f t="shared" si="11"/>
        <v>602.42647071882072</v>
      </c>
      <c r="AC10" s="163">
        <f t="shared" si="17"/>
        <v>922.8571104941617</v>
      </c>
      <c r="AD10" s="164">
        <f t="shared" si="18"/>
        <v>602.42647071882084</v>
      </c>
      <c r="AE10" s="168">
        <f t="shared" si="24"/>
        <v>694.11577956222527</v>
      </c>
      <c r="AF10" s="169">
        <f t="shared" si="25"/>
        <v>602.42647071882084</v>
      </c>
      <c r="AG10" s="112"/>
      <c r="AH10" s="421"/>
      <c r="AI10" s="112"/>
      <c r="AJ10" s="113"/>
      <c r="AK10" s="154">
        <f t="shared" si="5"/>
        <v>1845.7142209883234</v>
      </c>
      <c r="AL10" s="155">
        <f t="shared" si="6"/>
        <v>602.42647071882084</v>
      </c>
    </row>
    <row r="11" spans="1:40" x14ac:dyDescent="0.3">
      <c r="B11" s="354"/>
      <c r="C11" s="156" t="s">
        <v>330</v>
      </c>
      <c r="D11" s="156"/>
      <c r="E11" s="357">
        <f>E10*D8</f>
        <v>7.3031496062992129</v>
      </c>
      <c r="F11" s="355"/>
      <c r="H11" s="111">
        <v>7</v>
      </c>
      <c r="I11" s="161">
        <f t="shared" si="12"/>
        <v>1056.0034009641997</v>
      </c>
      <c r="J11" s="162">
        <f t="shared" si="13"/>
        <v>262.25032929301904</v>
      </c>
      <c r="K11" s="157">
        <f t="shared" si="26"/>
        <v>619.82865328405046</v>
      </c>
      <c r="L11" s="158">
        <f t="shared" si="27"/>
        <v>262.25032929301898</v>
      </c>
      <c r="M11" s="112"/>
      <c r="N11" s="421"/>
      <c r="O11" s="112"/>
      <c r="P11" s="421"/>
      <c r="Q11" s="112"/>
      <c r="R11" s="421"/>
      <c r="S11" s="112"/>
      <c r="T11" s="113"/>
      <c r="U11" s="166">
        <f t="shared" si="22"/>
        <v>803.48255888795154</v>
      </c>
      <c r="V11" s="167">
        <f t="shared" si="23"/>
        <v>262.25032929301898</v>
      </c>
      <c r="X11" s="111">
        <v>7</v>
      </c>
      <c r="Y11" s="152">
        <f t="shared" si="3"/>
        <v>2830.0891145840551</v>
      </c>
      <c r="Z11" s="153">
        <f t="shared" si="4"/>
        <v>702.83088250529102</v>
      </c>
      <c r="AA11" s="157">
        <f t="shared" si="10"/>
        <v>1661.1407908012552</v>
      </c>
      <c r="AB11" s="158">
        <f t="shared" si="11"/>
        <v>702.8308825052909</v>
      </c>
      <c r="AC11" s="163">
        <f t="shared" si="17"/>
        <v>1076.666628909855</v>
      </c>
      <c r="AD11" s="164">
        <f t="shared" si="18"/>
        <v>702.83088250529079</v>
      </c>
      <c r="AE11" s="168">
        <f t="shared" si="24"/>
        <v>809.801742822596</v>
      </c>
      <c r="AF11" s="169">
        <f t="shared" si="25"/>
        <v>702.83088250529079</v>
      </c>
      <c r="AG11" s="171">
        <f t="shared" ref="AG11:AG42" si="28">(X11*$E$47*336)/$E$22</f>
        <v>598.88219498275828</v>
      </c>
      <c r="AH11" s="172">
        <f t="shared" ref="AH11:AH42" si="29">AG11/$D$47</f>
        <v>702.83088250529079</v>
      </c>
      <c r="AI11" s="112"/>
      <c r="AJ11" s="113"/>
      <c r="AK11" s="154">
        <f t="shared" si="5"/>
        <v>2153.3332578197101</v>
      </c>
      <c r="AL11" s="155">
        <f t="shared" si="6"/>
        <v>702.83088250529079</v>
      </c>
    </row>
    <row r="12" spans="1:40" x14ac:dyDescent="0.3">
      <c r="B12" s="354"/>
      <c r="C12" s="156" t="s">
        <v>331</v>
      </c>
      <c r="D12" s="156"/>
      <c r="E12" s="357">
        <f>(2*E11)+E8</f>
        <v>31.606299212598426</v>
      </c>
      <c r="F12" s="355"/>
      <c r="H12" s="111">
        <v>8</v>
      </c>
      <c r="I12" s="161">
        <f t="shared" si="12"/>
        <v>1206.8610296733709</v>
      </c>
      <c r="J12" s="162">
        <f t="shared" si="13"/>
        <v>299.71466204916459</v>
      </c>
      <c r="K12" s="157">
        <f t="shared" si="26"/>
        <v>708.37560375320061</v>
      </c>
      <c r="L12" s="158">
        <f t="shared" si="27"/>
        <v>299.71466204916459</v>
      </c>
      <c r="M12" s="121"/>
      <c r="N12" s="122"/>
      <c r="O12" s="112"/>
      <c r="P12" s="421"/>
      <c r="Q12" s="112"/>
      <c r="R12" s="421"/>
      <c r="S12" s="112"/>
      <c r="T12" s="113"/>
      <c r="U12" s="166">
        <f t="shared" si="22"/>
        <v>918.26578158623045</v>
      </c>
      <c r="V12" s="167">
        <f t="shared" si="23"/>
        <v>299.71466204916459</v>
      </c>
      <c r="X12" s="111">
        <v>8</v>
      </c>
      <c r="Y12" s="152">
        <f t="shared" si="3"/>
        <v>3234.3875595246341</v>
      </c>
      <c r="Z12" s="153">
        <f t="shared" si="4"/>
        <v>803.23529429176108</v>
      </c>
      <c r="AA12" s="157">
        <f t="shared" si="10"/>
        <v>1898.4466180585775</v>
      </c>
      <c r="AB12" s="158">
        <f t="shared" si="11"/>
        <v>803.23529429176108</v>
      </c>
      <c r="AC12" s="163">
        <f t="shared" si="17"/>
        <v>1230.4761473255487</v>
      </c>
      <c r="AD12" s="164">
        <f t="shared" si="18"/>
        <v>803.23529429176097</v>
      </c>
      <c r="AE12" s="168">
        <f t="shared" si="24"/>
        <v>925.48770608296695</v>
      </c>
      <c r="AF12" s="169">
        <f t="shared" si="25"/>
        <v>803.23529429176097</v>
      </c>
      <c r="AG12" s="171">
        <f t="shared" si="28"/>
        <v>684.43679426600943</v>
      </c>
      <c r="AH12" s="172">
        <f t="shared" si="29"/>
        <v>803.23529429176085</v>
      </c>
      <c r="AI12" s="112"/>
      <c r="AJ12" s="113"/>
      <c r="AK12" s="154">
        <f t="shared" si="5"/>
        <v>2460.9522946510974</v>
      </c>
      <c r="AL12" s="155">
        <f t="shared" si="6"/>
        <v>803.23529429176097</v>
      </c>
    </row>
    <row r="13" spans="1:40" x14ac:dyDescent="0.3">
      <c r="B13" s="354"/>
      <c r="C13" s="156" t="s">
        <v>332</v>
      </c>
      <c r="D13" s="156"/>
      <c r="E13" s="357">
        <f>3.14159*E12</f>
        <v>99.29403354330708</v>
      </c>
      <c r="F13" s="355"/>
      <c r="H13" s="111">
        <v>9</v>
      </c>
      <c r="I13" s="161">
        <f t="shared" si="12"/>
        <v>1357.7186583825423</v>
      </c>
      <c r="J13" s="162">
        <f t="shared" si="13"/>
        <v>337.17899480531014</v>
      </c>
      <c r="K13" s="157">
        <f t="shared" si="26"/>
        <v>796.92255422235053</v>
      </c>
      <c r="L13" s="158">
        <f t="shared" si="27"/>
        <v>337.17899480531014</v>
      </c>
      <c r="M13" s="163">
        <f t="shared" ref="M13:M44" si="30">(H13*$E$32*336)/$E$22</f>
        <v>516.52450214225462</v>
      </c>
      <c r="N13" s="164">
        <f t="shared" ref="N13:N44" si="31">M13/$D$32</f>
        <v>337.17899480531014</v>
      </c>
      <c r="O13" s="112"/>
      <c r="P13" s="421"/>
      <c r="Q13" s="112"/>
      <c r="R13" s="421"/>
      <c r="S13" s="112"/>
      <c r="T13" s="113"/>
      <c r="U13" s="166">
        <f t="shared" si="22"/>
        <v>1033.0490042845092</v>
      </c>
      <c r="V13" s="167">
        <f t="shared" si="23"/>
        <v>337.17899480531014</v>
      </c>
      <c r="X13" s="111">
        <v>9</v>
      </c>
      <c r="Y13" s="152">
        <f t="shared" si="3"/>
        <v>3638.6860044652135</v>
      </c>
      <c r="Z13" s="153">
        <f t="shared" si="4"/>
        <v>903.63970607823114</v>
      </c>
      <c r="AA13" s="157">
        <f t="shared" si="10"/>
        <v>2135.7524453158999</v>
      </c>
      <c r="AB13" s="158">
        <f t="shared" si="11"/>
        <v>903.63970607823137</v>
      </c>
      <c r="AC13" s="163">
        <f t="shared" si="17"/>
        <v>1384.2856657412424</v>
      </c>
      <c r="AD13" s="164">
        <f t="shared" si="18"/>
        <v>903.63970607823114</v>
      </c>
      <c r="AE13" s="168">
        <f t="shared" si="24"/>
        <v>1041.1736693433379</v>
      </c>
      <c r="AF13" s="169">
        <f t="shared" si="25"/>
        <v>903.63970607823126</v>
      </c>
      <c r="AG13" s="171">
        <f t="shared" si="28"/>
        <v>769.99139354926069</v>
      </c>
      <c r="AH13" s="172">
        <f t="shared" si="29"/>
        <v>903.63970607823114</v>
      </c>
      <c r="AI13" s="119">
        <f t="shared" ref="AI13:AI59" si="32">(X13*$E$48*336)/$E$22</f>
        <v>602.45659204235665</v>
      </c>
      <c r="AJ13" s="120">
        <f t="shared" ref="AJ13:AJ59" si="33">AI13/$D$48</f>
        <v>903.63970607823114</v>
      </c>
      <c r="AK13" s="154">
        <f t="shared" si="5"/>
        <v>2768.5713314824848</v>
      </c>
      <c r="AL13" s="155">
        <f t="shared" si="6"/>
        <v>903.63970607823114</v>
      </c>
    </row>
    <row r="14" spans="1:40" x14ac:dyDescent="0.3">
      <c r="B14" s="354"/>
      <c r="C14" s="156" t="s">
        <v>333</v>
      </c>
      <c r="D14" s="156"/>
      <c r="E14" s="173">
        <f>63360/E13</f>
        <v>638.10480588811561</v>
      </c>
      <c r="F14" s="355"/>
      <c r="H14" s="111">
        <v>10</v>
      </c>
      <c r="I14" s="161">
        <f t="shared" si="12"/>
        <v>1508.5762870917138</v>
      </c>
      <c r="J14" s="162">
        <f t="shared" si="13"/>
        <v>374.64332756145575</v>
      </c>
      <c r="K14" s="157">
        <f t="shared" si="26"/>
        <v>885.46950469150056</v>
      </c>
      <c r="L14" s="158">
        <f t="shared" si="27"/>
        <v>374.64332756145569</v>
      </c>
      <c r="M14" s="163">
        <f t="shared" si="30"/>
        <v>573.91611349139396</v>
      </c>
      <c r="N14" s="164">
        <f t="shared" si="31"/>
        <v>374.64332756145569</v>
      </c>
      <c r="O14" s="112"/>
      <c r="P14" s="421"/>
      <c r="Q14" s="112"/>
      <c r="R14" s="421"/>
      <c r="S14" s="112"/>
      <c r="T14" s="113"/>
      <c r="U14" s="166">
        <f t="shared" si="22"/>
        <v>1147.8322269827879</v>
      </c>
      <c r="V14" s="167">
        <f t="shared" si="23"/>
        <v>374.64332756145569</v>
      </c>
      <c r="X14" s="111">
        <v>10</v>
      </c>
      <c r="Y14" s="152">
        <f t="shared" si="3"/>
        <v>4042.9844494057925</v>
      </c>
      <c r="Z14" s="153">
        <f t="shared" si="4"/>
        <v>1004.0441178647012</v>
      </c>
      <c r="AA14" s="157">
        <f t="shared" si="10"/>
        <v>2373.058272573222</v>
      </c>
      <c r="AB14" s="158">
        <f t="shared" si="11"/>
        <v>1004.0441178647014</v>
      </c>
      <c r="AC14" s="163">
        <f t="shared" si="17"/>
        <v>1538.0951841569361</v>
      </c>
      <c r="AD14" s="164">
        <f t="shared" si="18"/>
        <v>1004.0441178647013</v>
      </c>
      <c r="AE14" s="168">
        <f t="shared" si="24"/>
        <v>1156.8596326037086</v>
      </c>
      <c r="AF14" s="169">
        <f t="shared" si="25"/>
        <v>1004.0441178647012</v>
      </c>
      <c r="AG14" s="171">
        <f t="shared" si="28"/>
        <v>855.54599283251196</v>
      </c>
      <c r="AH14" s="172">
        <f t="shared" si="29"/>
        <v>1004.0441178647013</v>
      </c>
      <c r="AI14" s="119">
        <f t="shared" si="32"/>
        <v>669.39621338039626</v>
      </c>
      <c r="AJ14" s="176">
        <f t="shared" si="33"/>
        <v>1004.0441178647012</v>
      </c>
      <c r="AK14" s="154">
        <f t="shared" si="5"/>
        <v>3076.1903683138721</v>
      </c>
      <c r="AL14" s="155">
        <f t="shared" si="6"/>
        <v>1004.0441178647013</v>
      </c>
    </row>
    <row r="15" spans="1:40" x14ac:dyDescent="0.3">
      <c r="B15" s="354"/>
      <c r="C15" s="156"/>
      <c r="D15" s="156"/>
      <c r="E15" s="156"/>
      <c r="F15" s="355"/>
      <c r="H15" s="111">
        <v>11</v>
      </c>
      <c r="I15" s="161">
        <f t="shared" si="12"/>
        <v>1659.4339158008852</v>
      </c>
      <c r="J15" s="162">
        <f t="shared" si="13"/>
        <v>412.1076603176013</v>
      </c>
      <c r="K15" s="157">
        <f t="shared" si="26"/>
        <v>974.01645516065071</v>
      </c>
      <c r="L15" s="158">
        <f t="shared" si="27"/>
        <v>412.1076603176013</v>
      </c>
      <c r="M15" s="163">
        <f t="shared" si="30"/>
        <v>631.30772484053341</v>
      </c>
      <c r="N15" s="164">
        <f t="shared" si="31"/>
        <v>412.1076603176013</v>
      </c>
      <c r="O15" s="121"/>
      <c r="P15" s="122"/>
      <c r="Q15" s="112"/>
      <c r="R15" s="421"/>
      <c r="S15" s="112"/>
      <c r="T15" s="113"/>
      <c r="U15" s="166">
        <f t="shared" si="22"/>
        <v>1262.6154496810668</v>
      </c>
      <c r="V15" s="167">
        <f t="shared" si="23"/>
        <v>412.1076603176013</v>
      </c>
      <c r="X15" s="111">
        <v>11</v>
      </c>
      <c r="Y15" s="152">
        <f t="shared" si="3"/>
        <v>4447.2828943463728</v>
      </c>
      <c r="Z15" s="153">
        <f t="shared" si="4"/>
        <v>1104.4485296511716</v>
      </c>
      <c r="AA15" s="157">
        <f t="shared" si="10"/>
        <v>2610.3640998305441</v>
      </c>
      <c r="AB15" s="158">
        <f t="shared" si="11"/>
        <v>1104.4485296511716</v>
      </c>
      <c r="AC15" s="163">
        <f t="shared" si="17"/>
        <v>1691.9047025726297</v>
      </c>
      <c r="AD15" s="164">
        <f t="shared" si="18"/>
        <v>1104.4485296511716</v>
      </c>
      <c r="AE15" s="168">
        <f t="shared" si="24"/>
        <v>1272.5455958640794</v>
      </c>
      <c r="AF15" s="169">
        <f t="shared" si="25"/>
        <v>1104.4485296511712</v>
      </c>
      <c r="AG15" s="171">
        <f t="shared" si="28"/>
        <v>941.10059211576299</v>
      </c>
      <c r="AH15" s="172">
        <f t="shared" si="29"/>
        <v>1104.4485296511712</v>
      </c>
      <c r="AI15" s="119">
        <f t="shared" si="32"/>
        <v>736.33583471843588</v>
      </c>
      <c r="AJ15" s="176">
        <f t="shared" si="33"/>
        <v>1104.4485296511714</v>
      </c>
      <c r="AK15" s="154">
        <f t="shared" si="5"/>
        <v>3383.8094051452595</v>
      </c>
      <c r="AL15" s="155">
        <f t="shared" si="6"/>
        <v>1104.4485296511716</v>
      </c>
    </row>
    <row r="16" spans="1:40" x14ac:dyDescent="0.3">
      <c r="B16" s="354"/>
      <c r="C16" s="156" t="s">
        <v>334</v>
      </c>
      <c r="D16" s="370"/>
      <c r="E16" s="371">
        <f>E12*96.96%</f>
        <v>30.645467716535432</v>
      </c>
      <c r="F16" s="355"/>
      <c r="H16" s="111">
        <v>12</v>
      </c>
      <c r="I16" s="161">
        <f t="shared" si="12"/>
        <v>1810.2915445100566</v>
      </c>
      <c r="J16" s="162">
        <f t="shared" si="13"/>
        <v>449.57199307374691</v>
      </c>
      <c r="K16" s="157">
        <f t="shared" si="26"/>
        <v>1062.5634056298009</v>
      </c>
      <c r="L16" s="158">
        <f t="shared" si="27"/>
        <v>449.57199307374691</v>
      </c>
      <c r="M16" s="163">
        <f t="shared" si="30"/>
        <v>688.69933618967286</v>
      </c>
      <c r="N16" s="164">
        <f t="shared" si="31"/>
        <v>449.57199307374685</v>
      </c>
      <c r="O16" s="168">
        <f t="shared" ref="O16:O47" si="34">(H16*$E$33*336)/$E$22</f>
        <v>517.99685041957093</v>
      </c>
      <c r="P16" s="169">
        <f t="shared" ref="P16:P47" si="35">O16/$D$33</f>
        <v>449.57199307374674</v>
      </c>
      <c r="Q16" s="112"/>
      <c r="R16" s="421"/>
      <c r="S16" s="112"/>
      <c r="T16" s="113"/>
      <c r="U16" s="166">
        <f t="shared" si="22"/>
        <v>1377.3986723793457</v>
      </c>
      <c r="V16" s="167">
        <f t="shared" si="23"/>
        <v>449.57199307374685</v>
      </c>
      <c r="X16" s="111">
        <v>12</v>
      </c>
      <c r="Y16" s="152">
        <f t="shared" si="3"/>
        <v>4851.5813392869513</v>
      </c>
      <c r="Z16" s="153">
        <f t="shared" si="4"/>
        <v>1204.8529414376417</v>
      </c>
      <c r="AA16" s="157">
        <f t="shared" si="10"/>
        <v>2847.6699270878657</v>
      </c>
      <c r="AB16" s="158">
        <f t="shared" si="11"/>
        <v>1204.8529414376414</v>
      </c>
      <c r="AC16" s="163">
        <f t="shared" si="17"/>
        <v>1845.7142209883234</v>
      </c>
      <c r="AD16" s="164">
        <f t="shared" si="18"/>
        <v>1204.8529414376417</v>
      </c>
      <c r="AE16" s="168">
        <f t="shared" si="24"/>
        <v>1388.2315591244505</v>
      </c>
      <c r="AF16" s="169">
        <f t="shared" si="25"/>
        <v>1204.8529414376417</v>
      </c>
      <c r="AG16" s="171">
        <f t="shared" si="28"/>
        <v>1026.6551913990143</v>
      </c>
      <c r="AH16" s="172">
        <f t="shared" si="29"/>
        <v>1204.8529414376414</v>
      </c>
      <c r="AI16" s="119">
        <f t="shared" si="32"/>
        <v>803.27545605647549</v>
      </c>
      <c r="AJ16" s="176">
        <f t="shared" si="33"/>
        <v>1204.8529414376414</v>
      </c>
      <c r="AK16" s="154">
        <f t="shared" si="5"/>
        <v>3691.4284419766468</v>
      </c>
      <c r="AL16" s="155">
        <f t="shared" si="6"/>
        <v>1204.8529414376417</v>
      </c>
    </row>
    <row r="17" spans="2:38" x14ac:dyDescent="0.3">
      <c r="B17" s="354"/>
      <c r="C17" s="156" t="s">
        <v>335</v>
      </c>
      <c r="D17" s="156"/>
      <c r="E17" s="371">
        <f>3.14159*E16</f>
        <v>96.275494923590543</v>
      </c>
      <c r="F17" s="355"/>
      <c r="H17" s="111">
        <v>13</v>
      </c>
      <c r="I17" s="161">
        <f t="shared" si="12"/>
        <v>1961.149173219228</v>
      </c>
      <c r="J17" s="162">
        <f t="shared" si="13"/>
        <v>487.03632582989246</v>
      </c>
      <c r="K17" s="157">
        <f t="shared" si="26"/>
        <v>1151.1103560989509</v>
      </c>
      <c r="L17" s="158">
        <f t="shared" si="27"/>
        <v>487.03632582989246</v>
      </c>
      <c r="M17" s="163">
        <f t="shared" si="30"/>
        <v>746.0909475388122</v>
      </c>
      <c r="N17" s="164">
        <f t="shared" si="31"/>
        <v>487.03632582989241</v>
      </c>
      <c r="O17" s="168">
        <f t="shared" si="34"/>
        <v>561.16325462120199</v>
      </c>
      <c r="P17" s="169">
        <f t="shared" si="35"/>
        <v>487.03632582989241</v>
      </c>
      <c r="Q17" s="112"/>
      <c r="R17" s="421"/>
      <c r="S17" s="112"/>
      <c r="T17" s="113"/>
      <c r="U17" s="166">
        <f t="shared" si="22"/>
        <v>1492.1818950776244</v>
      </c>
      <c r="V17" s="167">
        <f t="shared" si="23"/>
        <v>487.03632582989241</v>
      </c>
      <c r="X17" s="111">
        <v>13</v>
      </c>
      <c r="Y17" s="152">
        <f t="shared" si="3"/>
        <v>5255.8797842275308</v>
      </c>
      <c r="Z17" s="153">
        <f t="shared" si="4"/>
        <v>1305.2573532241117</v>
      </c>
      <c r="AA17" s="157">
        <f t="shared" si="10"/>
        <v>3084.9757543451888</v>
      </c>
      <c r="AB17" s="158">
        <f t="shared" si="11"/>
        <v>1305.257353224112</v>
      </c>
      <c r="AC17" s="163">
        <f t="shared" si="17"/>
        <v>1999.5237394040169</v>
      </c>
      <c r="AD17" s="164">
        <f t="shared" si="18"/>
        <v>1305.2573532241117</v>
      </c>
      <c r="AE17" s="168">
        <f t="shared" si="24"/>
        <v>1503.9175223848215</v>
      </c>
      <c r="AF17" s="169">
        <f t="shared" si="25"/>
        <v>1305.2573532241117</v>
      </c>
      <c r="AG17" s="171">
        <f t="shared" si="28"/>
        <v>1112.2097906822655</v>
      </c>
      <c r="AH17" s="172">
        <f t="shared" si="29"/>
        <v>1305.2573532241117</v>
      </c>
      <c r="AI17" s="119">
        <f t="shared" si="32"/>
        <v>870.21507739451522</v>
      </c>
      <c r="AJ17" s="176">
        <f t="shared" si="33"/>
        <v>1305.2573532241117</v>
      </c>
      <c r="AK17" s="154">
        <f t="shared" si="5"/>
        <v>3999.0474788080337</v>
      </c>
      <c r="AL17" s="155">
        <f t="shared" si="6"/>
        <v>1305.2573532241117</v>
      </c>
    </row>
    <row r="18" spans="2:38" x14ac:dyDescent="0.3">
      <c r="B18" s="354"/>
      <c r="C18" s="156" t="s">
        <v>336</v>
      </c>
      <c r="D18" s="156"/>
      <c r="E18" s="366">
        <f>63360/E17</f>
        <v>658.11139221134033</v>
      </c>
      <c r="F18" s="355"/>
      <c r="H18" s="111">
        <v>14</v>
      </c>
      <c r="I18" s="161">
        <f t="shared" si="12"/>
        <v>2112.0068019283995</v>
      </c>
      <c r="J18" s="162">
        <f t="shared" si="13"/>
        <v>524.50065858603807</v>
      </c>
      <c r="K18" s="157">
        <f t="shared" si="26"/>
        <v>1239.6573065681009</v>
      </c>
      <c r="L18" s="158">
        <f t="shared" si="27"/>
        <v>524.50065858603796</v>
      </c>
      <c r="M18" s="163">
        <f t="shared" si="30"/>
        <v>803.48255888795154</v>
      </c>
      <c r="N18" s="164">
        <f t="shared" si="31"/>
        <v>524.50065858603796</v>
      </c>
      <c r="O18" s="168">
        <f t="shared" si="34"/>
        <v>604.32965882283281</v>
      </c>
      <c r="P18" s="169">
        <f t="shared" si="35"/>
        <v>524.50065858603796</v>
      </c>
      <c r="Q18" s="112"/>
      <c r="R18" s="421"/>
      <c r="S18" s="112"/>
      <c r="T18" s="113"/>
      <c r="U18" s="166">
        <f t="shared" si="22"/>
        <v>1606.9651177759031</v>
      </c>
      <c r="V18" s="167">
        <f t="shared" si="23"/>
        <v>524.50065858603796</v>
      </c>
      <c r="X18" s="111">
        <v>14</v>
      </c>
      <c r="Y18" s="152">
        <f t="shared" si="3"/>
        <v>5660.1782291681102</v>
      </c>
      <c r="Z18" s="153">
        <f t="shared" si="4"/>
        <v>1405.661765010582</v>
      </c>
      <c r="AA18" s="157">
        <f t="shared" si="10"/>
        <v>3322.2815816025104</v>
      </c>
      <c r="AB18" s="158">
        <f t="shared" si="11"/>
        <v>1405.6617650105818</v>
      </c>
      <c r="AC18" s="163">
        <f t="shared" si="17"/>
        <v>2153.3332578197101</v>
      </c>
      <c r="AD18" s="164">
        <f t="shared" si="18"/>
        <v>1405.6617650105816</v>
      </c>
      <c r="AE18" s="168">
        <f t="shared" si="24"/>
        <v>1619.603485645192</v>
      </c>
      <c r="AF18" s="169">
        <f t="shared" si="25"/>
        <v>1405.6617650105816</v>
      </c>
      <c r="AG18" s="171">
        <f t="shared" si="28"/>
        <v>1197.7643899655166</v>
      </c>
      <c r="AH18" s="172">
        <f t="shared" si="29"/>
        <v>1405.6617650105816</v>
      </c>
      <c r="AI18" s="119">
        <f t="shared" si="32"/>
        <v>937.15469873255483</v>
      </c>
      <c r="AJ18" s="176">
        <f t="shared" si="33"/>
        <v>1405.6617650105818</v>
      </c>
      <c r="AK18" s="154">
        <f t="shared" si="5"/>
        <v>4306.6665156394201</v>
      </c>
      <c r="AL18" s="155">
        <f t="shared" si="6"/>
        <v>1405.6617650105816</v>
      </c>
    </row>
    <row r="19" spans="2:38" x14ac:dyDescent="0.3">
      <c r="B19" s="354"/>
      <c r="C19" s="156" t="s">
        <v>222</v>
      </c>
      <c r="D19" s="156"/>
      <c r="E19" s="174">
        <v>0.375</v>
      </c>
      <c r="F19" s="355"/>
      <c r="H19" s="111">
        <v>15</v>
      </c>
      <c r="I19" s="161">
        <f t="shared" si="12"/>
        <v>2262.8644306375704</v>
      </c>
      <c r="J19" s="162">
        <f t="shared" si="13"/>
        <v>561.96499134218357</v>
      </c>
      <c r="K19" s="157">
        <f t="shared" si="26"/>
        <v>1328.204257037251</v>
      </c>
      <c r="L19" s="158">
        <f t="shared" si="27"/>
        <v>561.96499134218357</v>
      </c>
      <c r="M19" s="163">
        <f t="shared" si="30"/>
        <v>860.87417023709099</v>
      </c>
      <c r="N19" s="164">
        <f t="shared" si="31"/>
        <v>561.96499134218357</v>
      </c>
      <c r="O19" s="168">
        <f t="shared" si="34"/>
        <v>647.49606302446387</v>
      </c>
      <c r="P19" s="169">
        <f t="shared" si="35"/>
        <v>561.96499134218357</v>
      </c>
      <c r="Q19" s="112"/>
      <c r="R19" s="421"/>
      <c r="S19" s="112"/>
      <c r="T19" s="113"/>
      <c r="U19" s="166">
        <f t="shared" si="22"/>
        <v>1721.748340474182</v>
      </c>
      <c r="V19" s="167">
        <f t="shared" si="23"/>
        <v>561.96499134218357</v>
      </c>
      <c r="X19" s="111">
        <v>15</v>
      </c>
      <c r="Y19" s="152">
        <f t="shared" si="3"/>
        <v>6064.4766741086887</v>
      </c>
      <c r="Z19" s="153">
        <f t="shared" si="4"/>
        <v>1506.0661767970519</v>
      </c>
      <c r="AA19" s="157">
        <f t="shared" si="10"/>
        <v>3559.5874088598334</v>
      </c>
      <c r="AB19" s="158">
        <f t="shared" si="11"/>
        <v>1506.0661767970523</v>
      </c>
      <c r="AC19" s="163">
        <f t="shared" si="17"/>
        <v>2307.1427762354037</v>
      </c>
      <c r="AD19" s="164">
        <f t="shared" si="18"/>
        <v>1506.0661767970519</v>
      </c>
      <c r="AE19" s="168">
        <f t="shared" si="24"/>
        <v>1735.2894489055629</v>
      </c>
      <c r="AF19" s="169">
        <f t="shared" si="25"/>
        <v>1506.0661767970519</v>
      </c>
      <c r="AG19" s="171">
        <f t="shared" si="28"/>
        <v>1283.3189892487678</v>
      </c>
      <c r="AH19" s="172">
        <f t="shared" si="29"/>
        <v>1506.0661767970519</v>
      </c>
      <c r="AI19" s="119">
        <f t="shared" si="32"/>
        <v>1004.0943200705944</v>
      </c>
      <c r="AJ19" s="176">
        <f t="shared" si="33"/>
        <v>1506.0661767970519</v>
      </c>
      <c r="AK19" s="154">
        <f t="shared" si="5"/>
        <v>4614.2855524708075</v>
      </c>
      <c r="AL19" s="155">
        <f t="shared" si="6"/>
        <v>1506.0661767970519</v>
      </c>
    </row>
    <row r="20" spans="2:38" x14ac:dyDescent="0.3">
      <c r="B20" s="354"/>
      <c r="C20" s="156"/>
      <c r="D20" s="156"/>
      <c r="E20" s="156"/>
      <c r="F20" s="355"/>
      <c r="H20" s="111">
        <v>16</v>
      </c>
      <c r="I20" s="161">
        <f t="shared" si="12"/>
        <v>2413.7220593467418</v>
      </c>
      <c r="J20" s="162">
        <f t="shared" si="13"/>
        <v>599.42932409832918</v>
      </c>
      <c r="K20" s="157">
        <f t="shared" si="26"/>
        <v>1416.7512075064012</v>
      </c>
      <c r="L20" s="158">
        <f t="shared" si="27"/>
        <v>599.42932409832918</v>
      </c>
      <c r="M20" s="163">
        <f t="shared" si="30"/>
        <v>918.26578158623045</v>
      </c>
      <c r="N20" s="164">
        <f t="shared" si="31"/>
        <v>599.42932409832918</v>
      </c>
      <c r="O20" s="168">
        <f t="shared" si="34"/>
        <v>690.66246722609469</v>
      </c>
      <c r="P20" s="169">
        <f t="shared" si="35"/>
        <v>599.42932409832906</v>
      </c>
      <c r="Q20" s="121"/>
      <c r="R20" s="122"/>
      <c r="S20" s="112"/>
      <c r="T20" s="113"/>
      <c r="U20" s="166">
        <f t="shared" si="22"/>
        <v>1836.5315631724609</v>
      </c>
      <c r="V20" s="167">
        <f t="shared" si="23"/>
        <v>599.42932409832918</v>
      </c>
      <c r="X20" s="111">
        <v>16</v>
      </c>
      <c r="Y20" s="152">
        <f t="shared" si="3"/>
        <v>6468.7751190492681</v>
      </c>
      <c r="Z20" s="153">
        <f t="shared" si="4"/>
        <v>1606.4705885835222</v>
      </c>
      <c r="AA20" s="157">
        <f t="shared" si="10"/>
        <v>3796.8932361171551</v>
      </c>
      <c r="AB20" s="158">
        <f t="shared" si="11"/>
        <v>1606.4705885835222</v>
      </c>
      <c r="AC20" s="163">
        <f t="shared" si="17"/>
        <v>2460.9522946510974</v>
      </c>
      <c r="AD20" s="164">
        <f t="shared" si="18"/>
        <v>1606.4705885835219</v>
      </c>
      <c r="AE20" s="168">
        <f t="shared" si="24"/>
        <v>1850.9754121659339</v>
      </c>
      <c r="AF20" s="169">
        <f t="shared" si="25"/>
        <v>1606.4705885835219</v>
      </c>
      <c r="AG20" s="171">
        <f t="shared" si="28"/>
        <v>1368.8735885320189</v>
      </c>
      <c r="AH20" s="172">
        <f t="shared" si="29"/>
        <v>1606.4705885835217</v>
      </c>
      <c r="AI20" s="119">
        <f t="shared" si="32"/>
        <v>1071.0339414086341</v>
      </c>
      <c r="AJ20" s="176">
        <f t="shared" si="33"/>
        <v>1606.4705885835219</v>
      </c>
      <c r="AK20" s="154">
        <f t="shared" si="5"/>
        <v>4921.9045893021948</v>
      </c>
      <c r="AL20" s="155">
        <f t="shared" si="6"/>
        <v>1606.4705885835219</v>
      </c>
    </row>
    <row r="21" spans="2:38" x14ac:dyDescent="0.3">
      <c r="B21" s="354"/>
      <c r="C21" s="156" t="s">
        <v>223</v>
      </c>
      <c r="D21" s="156"/>
      <c r="E21" s="174">
        <v>0.375</v>
      </c>
      <c r="F21" s="355"/>
      <c r="H21" s="111">
        <v>17</v>
      </c>
      <c r="I21" s="161">
        <f t="shared" si="12"/>
        <v>2564.5796880559133</v>
      </c>
      <c r="J21" s="162">
        <f t="shared" si="13"/>
        <v>636.89365685447467</v>
      </c>
      <c r="K21" s="157">
        <f t="shared" si="26"/>
        <v>1505.2981579755508</v>
      </c>
      <c r="L21" s="158">
        <f t="shared" si="27"/>
        <v>636.89365685447456</v>
      </c>
      <c r="M21" s="163">
        <f t="shared" si="30"/>
        <v>975.65739293536978</v>
      </c>
      <c r="N21" s="164">
        <f t="shared" si="31"/>
        <v>636.89365685447467</v>
      </c>
      <c r="O21" s="168">
        <f t="shared" si="34"/>
        <v>733.82887142772563</v>
      </c>
      <c r="P21" s="169">
        <f t="shared" si="35"/>
        <v>636.89365685447467</v>
      </c>
      <c r="Q21" s="171">
        <f t="shared" ref="Q21:Q52" si="36">(H21*$E$34*336)/$E$22</f>
        <v>542.69708500569777</v>
      </c>
      <c r="R21" s="172">
        <f t="shared" ref="R21:R52" si="37">Q21/$D$34</f>
        <v>636.89365685447456</v>
      </c>
      <c r="S21" s="112"/>
      <c r="T21" s="113"/>
      <c r="U21" s="166">
        <f t="shared" si="22"/>
        <v>1951.3147858707396</v>
      </c>
      <c r="V21" s="167">
        <f t="shared" si="23"/>
        <v>636.89365685447467</v>
      </c>
      <c r="X21" s="111">
        <v>17</v>
      </c>
      <c r="Y21" s="152">
        <f t="shared" si="3"/>
        <v>6873.0735639898476</v>
      </c>
      <c r="Z21" s="240">
        <f t="shared" si="4"/>
        <v>1706.8750003699922</v>
      </c>
      <c r="AA21" s="157">
        <f t="shared" si="10"/>
        <v>4034.1990633744772</v>
      </c>
      <c r="AB21" s="158">
        <f t="shared" si="11"/>
        <v>1706.8750003699924</v>
      </c>
      <c r="AC21" s="163">
        <f t="shared" si="17"/>
        <v>2614.7618130667911</v>
      </c>
      <c r="AD21" s="164">
        <f t="shared" si="18"/>
        <v>1706.8750003699922</v>
      </c>
      <c r="AE21" s="168">
        <f t="shared" si="24"/>
        <v>1966.6613754263049</v>
      </c>
      <c r="AF21" s="169">
        <f t="shared" si="25"/>
        <v>1706.8750003699922</v>
      </c>
      <c r="AG21" s="171">
        <f t="shared" si="28"/>
        <v>1454.4281878152703</v>
      </c>
      <c r="AH21" s="172">
        <f t="shared" si="29"/>
        <v>1706.8750003699922</v>
      </c>
      <c r="AI21" s="119">
        <f t="shared" si="32"/>
        <v>1137.9735627466739</v>
      </c>
      <c r="AJ21" s="176">
        <f t="shared" si="33"/>
        <v>1706.8750003699924</v>
      </c>
      <c r="AK21" s="154">
        <f t="shared" si="5"/>
        <v>5229.5236261335822</v>
      </c>
      <c r="AL21" s="155">
        <f t="shared" si="6"/>
        <v>1706.8750003699922</v>
      </c>
    </row>
    <row r="22" spans="2:38" x14ac:dyDescent="0.3">
      <c r="B22" s="354"/>
      <c r="C22" s="156" t="s">
        <v>225</v>
      </c>
      <c r="D22" s="156"/>
      <c r="E22" s="371">
        <f>E16-((E19-E21)*2)</f>
        <v>30.645467716535432</v>
      </c>
      <c r="F22" s="355"/>
      <c r="H22" s="111">
        <v>18</v>
      </c>
      <c r="I22" s="161">
        <f t="shared" si="12"/>
        <v>2715.4373167650847</v>
      </c>
      <c r="J22" s="162">
        <f t="shared" si="13"/>
        <v>674.35798961062028</v>
      </c>
      <c r="K22" s="157">
        <f t="shared" si="26"/>
        <v>1593.8451084447011</v>
      </c>
      <c r="L22" s="158">
        <f t="shared" si="27"/>
        <v>674.35798961062028</v>
      </c>
      <c r="M22" s="163">
        <f t="shared" si="30"/>
        <v>1033.0490042845092</v>
      </c>
      <c r="N22" s="164">
        <f t="shared" si="31"/>
        <v>674.35798961062028</v>
      </c>
      <c r="O22" s="168">
        <f t="shared" si="34"/>
        <v>776.99527562935646</v>
      </c>
      <c r="P22" s="169">
        <f t="shared" si="35"/>
        <v>674.35798961062017</v>
      </c>
      <c r="Q22" s="171">
        <f t="shared" si="36"/>
        <v>574.62044294720954</v>
      </c>
      <c r="R22" s="172">
        <f t="shared" si="37"/>
        <v>674.35798961062028</v>
      </c>
      <c r="S22" s="112"/>
      <c r="T22" s="113"/>
      <c r="U22" s="166">
        <f t="shared" si="22"/>
        <v>2066.0980085690185</v>
      </c>
      <c r="V22" s="167">
        <f t="shared" si="23"/>
        <v>674.35798961062028</v>
      </c>
      <c r="X22" s="111">
        <v>18</v>
      </c>
      <c r="Y22" s="112"/>
      <c r="Z22" s="421"/>
      <c r="AA22" s="157">
        <f t="shared" si="10"/>
        <v>4271.5048906317998</v>
      </c>
      <c r="AB22" s="158">
        <f t="shared" si="11"/>
        <v>1807.2794121564627</v>
      </c>
      <c r="AC22" s="163">
        <f t="shared" si="17"/>
        <v>2768.5713314824848</v>
      </c>
      <c r="AD22" s="164">
        <f t="shared" si="18"/>
        <v>1807.2794121564623</v>
      </c>
      <c r="AE22" s="168">
        <f t="shared" si="24"/>
        <v>2082.3473386866758</v>
      </c>
      <c r="AF22" s="169">
        <f t="shared" si="25"/>
        <v>1807.2794121564625</v>
      </c>
      <c r="AG22" s="171">
        <f t="shared" si="28"/>
        <v>1539.9827870985214</v>
      </c>
      <c r="AH22" s="172">
        <f t="shared" si="29"/>
        <v>1807.2794121564623</v>
      </c>
      <c r="AI22" s="119">
        <f t="shared" si="32"/>
        <v>1204.9131840847133</v>
      </c>
      <c r="AJ22" s="176">
        <f t="shared" si="33"/>
        <v>1807.2794121564623</v>
      </c>
      <c r="AK22" s="154">
        <f t="shared" si="5"/>
        <v>5537.1426629649695</v>
      </c>
      <c r="AL22" s="155">
        <f t="shared" si="6"/>
        <v>1807.2794121564623</v>
      </c>
    </row>
    <row r="23" spans="2:38" x14ac:dyDescent="0.3">
      <c r="B23" s="354"/>
      <c r="C23" s="156" t="s">
        <v>227</v>
      </c>
      <c r="D23" s="156"/>
      <c r="E23" s="371">
        <f>3.14159*E22</f>
        <v>96.275494923590543</v>
      </c>
      <c r="F23" s="355"/>
      <c r="H23" s="111">
        <v>19</v>
      </c>
      <c r="I23" s="161">
        <f t="shared" si="12"/>
        <v>2866.2949454742557</v>
      </c>
      <c r="J23" s="162">
        <f t="shared" si="13"/>
        <v>711.82232236676577</v>
      </c>
      <c r="K23" s="157">
        <f t="shared" si="26"/>
        <v>1682.3920589138511</v>
      </c>
      <c r="L23" s="158">
        <f t="shared" si="27"/>
        <v>711.82232236676577</v>
      </c>
      <c r="M23" s="163">
        <f t="shared" si="30"/>
        <v>1090.4406156336486</v>
      </c>
      <c r="N23" s="164">
        <f t="shared" si="31"/>
        <v>711.82232236676577</v>
      </c>
      <c r="O23" s="168">
        <f t="shared" si="34"/>
        <v>820.16167983098751</v>
      </c>
      <c r="P23" s="169">
        <f t="shared" si="35"/>
        <v>711.82232236676577</v>
      </c>
      <c r="Q23" s="171">
        <f t="shared" si="36"/>
        <v>606.54380088872108</v>
      </c>
      <c r="R23" s="172">
        <f t="shared" si="37"/>
        <v>711.82232236676577</v>
      </c>
      <c r="S23" s="112"/>
      <c r="T23" s="113"/>
      <c r="U23" s="166">
        <f t="shared" si="22"/>
        <v>2180.8812312672972</v>
      </c>
      <c r="V23" s="167">
        <f t="shared" si="23"/>
        <v>711.82232236676577</v>
      </c>
      <c r="X23" s="111">
        <v>19</v>
      </c>
      <c r="Y23" s="112"/>
      <c r="Z23" s="421"/>
      <c r="AA23" s="157">
        <f t="shared" si="10"/>
        <v>4508.8107178891214</v>
      </c>
      <c r="AB23" s="158">
        <f t="shared" si="11"/>
        <v>1907.6838239429326</v>
      </c>
      <c r="AC23" s="163">
        <f t="shared" si="17"/>
        <v>2922.3808498981784</v>
      </c>
      <c r="AD23" s="164">
        <f t="shared" si="18"/>
        <v>1907.6838239429326</v>
      </c>
      <c r="AE23" s="168">
        <f t="shared" si="24"/>
        <v>2198.0333019470463</v>
      </c>
      <c r="AF23" s="169">
        <f t="shared" si="25"/>
        <v>1907.6838239429321</v>
      </c>
      <c r="AG23" s="171">
        <f t="shared" si="28"/>
        <v>1625.5373863817726</v>
      </c>
      <c r="AH23" s="172">
        <f t="shared" si="29"/>
        <v>1907.6838239429323</v>
      </c>
      <c r="AI23" s="119">
        <f t="shared" si="32"/>
        <v>1271.8528054227527</v>
      </c>
      <c r="AJ23" s="176">
        <f t="shared" si="33"/>
        <v>1907.6838239429319</v>
      </c>
      <c r="AK23" s="154">
        <f t="shared" si="5"/>
        <v>5844.7616997963569</v>
      </c>
      <c r="AL23" s="155">
        <f t="shared" si="6"/>
        <v>1907.6838239429326</v>
      </c>
    </row>
    <row r="24" spans="2:38" x14ac:dyDescent="0.3">
      <c r="B24" s="354"/>
      <c r="C24" s="170" t="s">
        <v>228</v>
      </c>
      <c r="D24" s="170"/>
      <c r="E24" s="366">
        <f>63360/E23</f>
        <v>658.11139221134033</v>
      </c>
      <c r="F24" s="355"/>
      <c r="H24" s="123">
        <v>20</v>
      </c>
      <c r="I24" s="161">
        <f t="shared" si="12"/>
        <v>3017.1525741834275</v>
      </c>
      <c r="J24" s="162">
        <f t="shared" si="13"/>
        <v>749.2866551229115</v>
      </c>
      <c r="K24" s="157">
        <f t="shared" si="26"/>
        <v>1770.9390093830011</v>
      </c>
      <c r="L24" s="158">
        <f t="shared" si="27"/>
        <v>749.28665512291138</v>
      </c>
      <c r="M24" s="163">
        <f t="shared" si="30"/>
        <v>1147.8322269827879</v>
      </c>
      <c r="N24" s="164">
        <f t="shared" si="31"/>
        <v>749.28665512291138</v>
      </c>
      <c r="O24" s="168">
        <f t="shared" si="34"/>
        <v>863.32808403261834</v>
      </c>
      <c r="P24" s="169">
        <f t="shared" si="35"/>
        <v>749.28665512291127</v>
      </c>
      <c r="Q24" s="171">
        <f t="shared" si="36"/>
        <v>638.46715883023273</v>
      </c>
      <c r="R24" s="172">
        <f t="shared" si="37"/>
        <v>749.28665512291138</v>
      </c>
      <c r="S24" s="121"/>
      <c r="T24" s="124"/>
      <c r="U24" s="166">
        <f t="shared" si="22"/>
        <v>2295.6644539655758</v>
      </c>
      <c r="V24" s="167">
        <f t="shared" si="23"/>
        <v>749.28665512291138</v>
      </c>
      <c r="X24" s="123">
        <v>20</v>
      </c>
      <c r="Y24" s="112"/>
      <c r="Z24" s="421"/>
      <c r="AA24" s="157">
        <f t="shared" si="10"/>
        <v>4746.116545146444</v>
      </c>
      <c r="AB24" s="158">
        <f t="shared" si="11"/>
        <v>2008.0882357294029</v>
      </c>
      <c r="AC24" s="163">
        <f t="shared" si="17"/>
        <v>3076.1903683138721</v>
      </c>
      <c r="AD24" s="164">
        <f t="shared" si="18"/>
        <v>2008.0882357294026</v>
      </c>
      <c r="AE24" s="168">
        <f t="shared" si="24"/>
        <v>2313.7192652074173</v>
      </c>
      <c r="AF24" s="169">
        <f t="shared" si="25"/>
        <v>2008.0882357294024</v>
      </c>
      <c r="AG24" s="171">
        <f t="shared" si="28"/>
        <v>1711.0919856650239</v>
      </c>
      <c r="AH24" s="172">
        <f t="shared" si="29"/>
        <v>2008.0882357294026</v>
      </c>
      <c r="AI24" s="119">
        <f t="shared" si="32"/>
        <v>1338.7924267607925</v>
      </c>
      <c r="AJ24" s="176">
        <f t="shared" si="33"/>
        <v>2008.0882357294024</v>
      </c>
      <c r="AK24" s="154">
        <f t="shared" si="5"/>
        <v>6152.3807366277442</v>
      </c>
      <c r="AL24" s="155">
        <f t="shared" si="6"/>
        <v>2008.0882357294026</v>
      </c>
    </row>
    <row r="25" spans="2:38" x14ac:dyDescent="0.3">
      <c r="B25" s="376"/>
      <c r="C25" s="377"/>
      <c r="D25" s="378"/>
      <c r="E25" s="378"/>
      <c r="F25" s="379"/>
      <c r="H25" s="111">
        <v>21</v>
      </c>
      <c r="I25" s="161">
        <f t="shared" si="12"/>
        <v>3168.010202892599</v>
      </c>
      <c r="J25" s="162">
        <f t="shared" si="13"/>
        <v>786.75098787905699</v>
      </c>
      <c r="K25" s="157">
        <f t="shared" si="26"/>
        <v>1859.4859598521514</v>
      </c>
      <c r="L25" s="158">
        <f t="shared" si="27"/>
        <v>786.75098787905699</v>
      </c>
      <c r="M25" s="163">
        <f t="shared" si="30"/>
        <v>1205.2238383319273</v>
      </c>
      <c r="N25" s="164">
        <f t="shared" si="31"/>
        <v>786.75098787905688</v>
      </c>
      <c r="O25" s="168">
        <f t="shared" si="34"/>
        <v>906.49448823424927</v>
      </c>
      <c r="P25" s="169">
        <f t="shared" si="35"/>
        <v>786.75098787905688</v>
      </c>
      <c r="Q25" s="171">
        <f t="shared" si="36"/>
        <v>670.39051677174439</v>
      </c>
      <c r="R25" s="172">
        <f t="shared" si="37"/>
        <v>786.75098787905688</v>
      </c>
      <c r="S25" s="175">
        <f t="shared" ref="S25:S56" si="38">(H25*$E$35*336)/$E$22</f>
        <v>524.52688361896719</v>
      </c>
      <c r="T25" s="176">
        <f t="shared" ref="T25:T56" si="39">S25/$D$35</f>
        <v>786.75098787905688</v>
      </c>
      <c r="U25" s="166">
        <f t="shared" si="22"/>
        <v>2410.4476766638545</v>
      </c>
      <c r="V25" s="167">
        <f t="shared" si="23"/>
        <v>786.75098787905688</v>
      </c>
      <c r="X25" s="111">
        <v>21</v>
      </c>
      <c r="Y25" s="112"/>
      <c r="Z25" s="421"/>
      <c r="AA25" s="157">
        <f t="shared" si="10"/>
        <v>4983.4223724037656</v>
      </c>
      <c r="AB25" s="158">
        <f t="shared" si="11"/>
        <v>2108.4926475158727</v>
      </c>
      <c r="AC25" s="163">
        <f t="shared" si="17"/>
        <v>3229.9998867295658</v>
      </c>
      <c r="AD25" s="164">
        <f t="shared" si="18"/>
        <v>2108.4926475158727</v>
      </c>
      <c r="AE25" s="168">
        <f t="shared" si="24"/>
        <v>2429.4052284677882</v>
      </c>
      <c r="AF25" s="169">
        <f t="shared" si="25"/>
        <v>2108.4926475158727</v>
      </c>
      <c r="AG25" s="171">
        <f t="shared" si="28"/>
        <v>1796.6465849482749</v>
      </c>
      <c r="AH25" s="172">
        <f t="shared" si="29"/>
        <v>2108.4926475158727</v>
      </c>
      <c r="AI25" s="119">
        <f t="shared" si="32"/>
        <v>1405.7320480988321</v>
      </c>
      <c r="AJ25" s="176">
        <f t="shared" si="33"/>
        <v>2108.4926475158727</v>
      </c>
      <c r="AK25" s="154">
        <f t="shared" si="5"/>
        <v>6459.9997734591316</v>
      </c>
      <c r="AL25" s="155">
        <f t="shared" si="6"/>
        <v>2108.4926475158727</v>
      </c>
    </row>
    <row r="26" spans="2:38" ht="17.25" thickBot="1" x14ac:dyDescent="0.35">
      <c r="H26" s="111">
        <v>22</v>
      </c>
      <c r="I26" s="161">
        <f t="shared" si="12"/>
        <v>3318.8678316017704</v>
      </c>
      <c r="J26" s="162">
        <f t="shared" si="13"/>
        <v>824.2153206352026</v>
      </c>
      <c r="K26" s="157">
        <f t="shared" si="26"/>
        <v>1948.0329103213014</v>
      </c>
      <c r="L26" s="158">
        <f t="shared" si="27"/>
        <v>824.2153206352026</v>
      </c>
      <c r="M26" s="163">
        <f t="shared" si="30"/>
        <v>1262.6154496810668</v>
      </c>
      <c r="N26" s="164">
        <f t="shared" si="31"/>
        <v>824.2153206352026</v>
      </c>
      <c r="O26" s="168">
        <f t="shared" si="34"/>
        <v>949.66089243588021</v>
      </c>
      <c r="P26" s="169">
        <f t="shared" si="35"/>
        <v>824.21532063520249</v>
      </c>
      <c r="Q26" s="171">
        <f t="shared" si="36"/>
        <v>702.31387471325615</v>
      </c>
      <c r="R26" s="172">
        <f t="shared" si="37"/>
        <v>824.2153206352026</v>
      </c>
      <c r="S26" s="175">
        <f t="shared" si="38"/>
        <v>549.50435426748948</v>
      </c>
      <c r="T26" s="176">
        <f t="shared" si="39"/>
        <v>824.21532063520249</v>
      </c>
      <c r="U26" s="166">
        <f t="shared" si="22"/>
        <v>2525.2308993621336</v>
      </c>
      <c r="V26" s="167">
        <f t="shared" si="23"/>
        <v>824.2153206352026</v>
      </c>
      <c r="X26" s="111">
        <v>22</v>
      </c>
      <c r="Y26" s="112"/>
      <c r="Z26" s="421"/>
      <c r="AA26" s="157">
        <f t="shared" si="10"/>
        <v>5220.7281996610882</v>
      </c>
      <c r="AB26" s="158">
        <f t="shared" si="11"/>
        <v>2208.8970593023432</v>
      </c>
      <c r="AC26" s="163">
        <f t="shared" si="17"/>
        <v>3383.8094051452595</v>
      </c>
      <c r="AD26" s="164">
        <f t="shared" si="18"/>
        <v>2208.8970593023432</v>
      </c>
      <c r="AE26" s="168">
        <f t="shared" si="24"/>
        <v>2545.0911917281587</v>
      </c>
      <c r="AF26" s="169">
        <f t="shared" si="25"/>
        <v>2208.8970593023423</v>
      </c>
      <c r="AG26" s="171">
        <f t="shared" si="28"/>
        <v>1882.201184231526</v>
      </c>
      <c r="AH26" s="172">
        <f t="shared" si="29"/>
        <v>2208.8970593023423</v>
      </c>
      <c r="AI26" s="119">
        <f t="shared" si="32"/>
        <v>1472.6716694368718</v>
      </c>
      <c r="AJ26" s="176">
        <f t="shared" si="33"/>
        <v>2208.8970593023428</v>
      </c>
      <c r="AK26" s="125"/>
      <c r="AL26" s="126"/>
    </row>
    <row r="27" spans="2:38" x14ac:dyDescent="0.3">
      <c r="B27" s="178"/>
      <c r="C27" s="574" t="s">
        <v>213</v>
      </c>
      <c r="D27" s="574"/>
      <c r="E27" s="574"/>
      <c r="F27" s="179"/>
      <c r="H27" s="111">
        <v>23</v>
      </c>
      <c r="I27" s="161">
        <f t="shared" si="12"/>
        <v>3469.7254603109413</v>
      </c>
      <c r="J27" s="162">
        <f t="shared" si="13"/>
        <v>861.6796533913481</v>
      </c>
      <c r="K27" s="157">
        <f t="shared" si="26"/>
        <v>2036.5798607904512</v>
      </c>
      <c r="L27" s="158">
        <f t="shared" si="27"/>
        <v>861.67965339134798</v>
      </c>
      <c r="M27" s="163">
        <f t="shared" si="30"/>
        <v>1320.0070610302064</v>
      </c>
      <c r="N27" s="164">
        <f t="shared" si="31"/>
        <v>861.67965339134821</v>
      </c>
      <c r="O27" s="168">
        <f t="shared" si="34"/>
        <v>992.82729663751115</v>
      </c>
      <c r="P27" s="169">
        <f t="shared" si="35"/>
        <v>861.6796533913481</v>
      </c>
      <c r="Q27" s="171">
        <f t="shared" si="36"/>
        <v>734.23723265476758</v>
      </c>
      <c r="R27" s="172">
        <f t="shared" si="37"/>
        <v>861.67965339134798</v>
      </c>
      <c r="S27" s="175">
        <f t="shared" si="38"/>
        <v>574.48182491601176</v>
      </c>
      <c r="T27" s="176">
        <f t="shared" si="39"/>
        <v>861.6796533913481</v>
      </c>
      <c r="U27" s="166">
        <f t="shared" si="22"/>
        <v>2640.0141220604128</v>
      </c>
      <c r="V27" s="167">
        <f t="shared" si="23"/>
        <v>861.67965339134821</v>
      </c>
      <c r="X27" s="111">
        <v>23</v>
      </c>
      <c r="Y27" s="112"/>
      <c r="Z27" s="421"/>
      <c r="AA27" s="157">
        <f t="shared" si="10"/>
        <v>5458.0340269184107</v>
      </c>
      <c r="AB27" s="158">
        <f t="shared" si="11"/>
        <v>2309.3014710888133</v>
      </c>
      <c r="AC27" s="163">
        <f t="shared" si="17"/>
        <v>3537.6189235609531</v>
      </c>
      <c r="AD27" s="164">
        <f t="shared" si="18"/>
        <v>2309.3014710888133</v>
      </c>
      <c r="AE27" s="168">
        <f t="shared" si="24"/>
        <v>2660.7771549885297</v>
      </c>
      <c r="AF27" s="169">
        <f t="shared" si="25"/>
        <v>2309.3014710888128</v>
      </c>
      <c r="AG27" s="171">
        <f t="shared" si="28"/>
        <v>1967.7557835147775</v>
      </c>
      <c r="AH27" s="172">
        <f t="shared" si="29"/>
        <v>2309.3014710888128</v>
      </c>
      <c r="AI27" s="119">
        <f t="shared" si="32"/>
        <v>1539.6112907749114</v>
      </c>
      <c r="AJ27" s="176">
        <f t="shared" si="33"/>
        <v>2309.3014710888128</v>
      </c>
      <c r="AK27" s="125"/>
      <c r="AL27" s="126"/>
    </row>
    <row r="28" spans="2:38" x14ac:dyDescent="0.3">
      <c r="B28" s="180"/>
      <c r="C28" s="575" t="s">
        <v>271</v>
      </c>
      <c r="D28" s="575"/>
      <c r="E28" s="575"/>
      <c r="F28" s="181"/>
      <c r="H28" s="111">
        <v>24</v>
      </c>
      <c r="I28" s="161">
        <f t="shared" si="12"/>
        <v>3620.5830890201132</v>
      </c>
      <c r="J28" s="162">
        <f t="shared" si="13"/>
        <v>899.14398614749382</v>
      </c>
      <c r="K28" s="157">
        <f t="shared" si="26"/>
        <v>2125.1268112596017</v>
      </c>
      <c r="L28" s="158">
        <f t="shared" si="27"/>
        <v>899.14398614749382</v>
      </c>
      <c r="M28" s="163">
        <f t="shared" si="30"/>
        <v>1377.3986723793457</v>
      </c>
      <c r="N28" s="164">
        <f t="shared" si="31"/>
        <v>899.14398614749371</v>
      </c>
      <c r="O28" s="168">
        <f t="shared" si="34"/>
        <v>1035.9937008391419</v>
      </c>
      <c r="P28" s="169">
        <f t="shared" si="35"/>
        <v>899.14398614749348</v>
      </c>
      <c r="Q28" s="171">
        <f t="shared" si="36"/>
        <v>766.16059059627923</v>
      </c>
      <c r="R28" s="172">
        <f t="shared" si="37"/>
        <v>899.14398614749359</v>
      </c>
      <c r="S28" s="175">
        <f t="shared" si="38"/>
        <v>599.45929556453405</v>
      </c>
      <c r="T28" s="176">
        <f t="shared" si="39"/>
        <v>899.14398614749371</v>
      </c>
      <c r="U28" s="166">
        <f t="shared" si="22"/>
        <v>2754.7973447586915</v>
      </c>
      <c r="V28" s="167">
        <f t="shared" si="23"/>
        <v>899.14398614749371</v>
      </c>
      <c r="X28" s="111">
        <v>24</v>
      </c>
      <c r="Y28" s="112"/>
      <c r="Z28" s="421"/>
      <c r="AA28" s="157">
        <f t="shared" si="10"/>
        <v>5695.3398541757315</v>
      </c>
      <c r="AB28" s="158">
        <f t="shared" si="11"/>
        <v>2409.7058828752829</v>
      </c>
      <c r="AC28" s="163">
        <f t="shared" si="17"/>
        <v>3691.4284419766468</v>
      </c>
      <c r="AD28" s="164">
        <f t="shared" si="18"/>
        <v>2409.7058828752834</v>
      </c>
      <c r="AE28" s="168">
        <f t="shared" si="24"/>
        <v>2776.4631182489011</v>
      </c>
      <c r="AF28" s="169">
        <f t="shared" si="25"/>
        <v>2409.7058828752834</v>
      </c>
      <c r="AG28" s="171">
        <f t="shared" si="28"/>
        <v>2053.3103827980285</v>
      </c>
      <c r="AH28" s="172">
        <f t="shared" si="29"/>
        <v>2409.7058828752829</v>
      </c>
      <c r="AI28" s="119">
        <f t="shared" si="32"/>
        <v>1606.550912112951</v>
      </c>
      <c r="AJ28" s="176">
        <f t="shared" si="33"/>
        <v>2409.7058828752829</v>
      </c>
      <c r="AK28" s="125"/>
      <c r="AL28" s="126"/>
    </row>
    <row r="29" spans="2:38" x14ac:dyDescent="0.3">
      <c r="B29" s="182"/>
      <c r="C29" s="183"/>
      <c r="D29" s="183"/>
      <c r="E29" s="183"/>
      <c r="F29" s="184"/>
      <c r="H29" s="123">
        <v>25</v>
      </c>
      <c r="I29" s="161">
        <f t="shared" si="12"/>
        <v>3771.4407177292842</v>
      </c>
      <c r="J29" s="162">
        <f t="shared" si="13"/>
        <v>936.60831890363932</v>
      </c>
      <c r="K29" s="157">
        <f t="shared" si="26"/>
        <v>2213.6737617287517</v>
      </c>
      <c r="L29" s="158">
        <f t="shared" si="27"/>
        <v>936.60831890363932</v>
      </c>
      <c r="M29" s="163">
        <f t="shared" si="30"/>
        <v>1434.7902837284851</v>
      </c>
      <c r="N29" s="164">
        <f t="shared" si="31"/>
        <v>936.60831890363932</v>
      </c>
      <c r="O29" s="168">
        <f t="shared" si="34"/>
        <v>1079.1601050407728</v>
      </c>
      <c r="P29" s="169">
        <f t="shared" si="35"/>
        <v>936.60831890363909</v>
      </c>
      <c r="Q29" s="171">
        <f t="shared" si="36"/>
        <v>798.083948537791</v>
      </c>
      <c r="R29" s="172">
        <f t="shared" si="37"/>
        <v>936.60831890363932</v>
      </c>
      <c r="S29" s="175">
        <f t="shared" si="38"/>
        <v>624.43676621305622</v>
      </c>
      <c r="T29" s="176">
        <f t="shared" si="39"/>
        <v>936.6083189036392</v>
      </c>
      <c r="U29" s="166">
        <f t="shared" si="22"/>
        <v>2869.5805674569701</v>
      </c>
      <c r="V29" s="167">
        <f t="shared" si="23"/>
        <v>936.60831890363932</v>
      </c>
      <c r="X29" s="123">
        <v>25</v>
      </c>
      <c r="Y29" s="112"/>
      <c r="Z29" s="421"/>
      <c r="AA29" s="157">
        <f t="shared" si="10"/>
        <v>5932.645681433055</v>
      </c>
      <c r="AB29" s="158">
        <f t="shared" si="11"/>
        <v>2510.1102946617534</v>
      </c>
      <c r="AC29" s="163">
        <f t="shared" si="17"/>
        <v>3845.23796039234</v>
      </c>
      <c r="AD29" s="164">
        <f t="shared" si="18"/>
        <v>2510.1102946617534</v>
      </c>
      <c r="AE29" s="168">
        <f t="shared" si="24"/>
        <v>2892.149081509272</v>
      </c>
      <c r="AF29" s="169">
        <f t="shared" si="25"/>
        <v>2510.1102946617534</v>
      </c>
      <c r="AG29" s="171">
        <f t="shared" si="28"/>
        <v>2138.8649820812798</v>
      </c>
      <c r="AH29" s="172">
        <f t="shared" si="29"/>
        <v>2510.110294661753</v>
      </c>
      <c r="AI29" s="119">
        <f t="shared" si="32"/>
        <v>1673.4905334509908</v>
      </c>
      <c r="AJ29" s="176">
        <f t="shared" si="33"/>
        <v>2510.1102946617534</v>
      </c>
      <c r="AK29" s="125"/>
      <c r="AL29" s="126"/>
    </row>
    <row r="30" spans="2:38" x14ac:dyDescent="0.3">
      <c r="B30" s="182"/>
      <c r="C30" s="185" t="s">
        <v>250</v>
      </c>
      <c r="D30" s="53">
        <v>4.0266999999999999</v>
      </c>
      <c r="E30" s="177">
        <f>D30*D37</f>
        <v>13.7592339</v>
      </c>
      <c r="F30" s="184"/>
      <c r="H30" s="111">
        <v>26</v>
      </c>
      <c r="I30" s="161">
        <f t="shared" si="12"/>
        <v>3922.2983464384561</v>
      </c>
      <c r="J30" s="162">
        <f t="shared" si="13"/>
        <v>974.07265165978492</v>
      </c>
      <c r="K30" s="157">
        <f t="shared" si="26"/>
        <v>2302.2207121979018</v>
      </c>
      <c r="L30" s="158">
        <f t="shared" si="27"/>
        <v>974.07265165978492</v>
      </c>
      <c r="M30" s="163">
        <f t="shared" si="30"/>
        <v>1492.1818950776244</v>
      </c>
      <c r="N30" s="164">
        <f t="shared" si="31"/>
        <v>974.07265165978481</v>
      </c>
      <c r="O30" s="168">
        <f t="shared" si="34"/>
        <v>1122.326509242404</v>
      </c>
      <c r="P30" s="169">
        <f t="shared" si="35"/>
        <v>974.07265165978481</v>
      </c>
      <c r="Q30" s="171">
        <f t="shared" si="36"/>
        <v>830.00730647930254</v>
      </c>
      <c r="R30" s="172">
        <f t="shared" si="37"/>
        <v>974.0726516597847</v>
      </c>
      <c r="S30" s="175">
        <f t="shared" si="38"/>
        <v>649.4142368615785</v>
      </c>
      <c r="T30" s="176">
        <f t="shared" si="39"/>
        <v>974.07265165978481</v>
      </c>
      <c r="U30" s="166">
        <f t="shared" si="22"/>
        <v>2984.3637901552488</v>
      </c>
      <c r="V30" s="167">
        <f t="shared" si="23"/>
        <v>974.07265165978481</v>
      </c>
      <c r="X30" s="111">
        <v>26</v>
      </c>
      <c r="Y30" s="112"/>
      <c r="Z30" s="421"/>
      <c r="AA30" s="157">
        <f t="shared" si="10"/>
        <v>6169.9515086903775</v>
      </c>
      <c r="AB30" s="158">
        <f t="shared" si="11"/>
        <v>2610.5147064482239</v>
      </c>
      <c r="AC30" s="163">
        <f t="shared" si="17"/>
        <v>3999.0474788080337</v>
      </c>
      <c r="AD30" s="164">
        <f t="shared" si="18"/>
        <v>2610.5147064482235</v>
      </c>
      <c r="AE30" s="168">
        <f t="shared" si="24"/>
        <v>3007.835044769643</v>
      </c>
      <c r="AF30" s="169">
        <f t="shared" si="25"/>
        <v>2610.5147064482235</v>
      </c>
      <c r="AG30" s="171">
        <f t="shared" si="28"/>
        <v>2224.419581364531</v>
      </c>
      <c r="AH30" s="172">
        <f t="shared" si="29"/>
        <v>2610.5147064482235</v>
      </c>
      <c r="AI30" s="119">
        <f t="shared" si="32"/>
        <v>1740.4301547890304</v>
      </c>
      <c r="AJ30" s="176">
        <f t="shared" si="33"/>
        <v>2610.5147064482235</v>
      </c>
      <c r="AK30" s="125"/>
      <c r="AL30" s="126"/>
    </row>
    <row r="31" spans="2:38" x14ac:dyDescent="0.3">
      <c r="B31" s="182"/>
      <c r="C31" s="185" t="s">
        <v>251</v>
      </c>
      <c r="D31" s="53">
        <v>2.3635000000000002</v>
      </c>
      <c r="E31" s="177">
        <f>D31*D37</f>
        <v>8.0760795000000005</v>
      </c>
      <c r="F31" s="184"/>
      <c r="H31" s="111">
        <v>27</v>
      </c>
      <c r="I31" s="161">
        <f t="shared" si="12"/>
        <v>4073.1559751476266</v>
      </c>
      <c r="J31" s="162">
        <f t="shared" si="13"/>
        <v>1011.5369844159303</v>
      </c>
      <c r="K31" s="157">
        <f t="shared" si="26"/>
        <v>2390.7676626670518</v>
      </c>
      <c r="L31" s="158">
        <f t="shared" si="27"/>
        <v>1011.5369844159304</v>
      </c>
      <c r="M31" s="163">
        <f t="shared" si="30"/>
        <v>1549.5735064267635</v>
      </c>
      <c r="N31" s="164">
        <f t="shared" si="31"/>
        <v>1011.5369844159302</v>
      </c>
      <c r="O31" s="168">
        <f t="shared" si="34"/>
        <v>1165.4929134440349</v>
      </c>
      <c r="P31" s="169">
        <f t="shared" si="35"/>
        <v>1011.5369844159304</v>
      </c>
      <c r="Q31" s="171">
        <f t="shared" si="36"/>
        <v>861.9306644208142</v>
      </c>
      <c r="R31" s="172">
        <f t="shared" si="37"/>
        <v>1011.5369844159303</v>
      </c>
      <c r="S31" s="175">
        <f t="shared" si="38"/>
        <v>674.39170751010079</v>
      </c>
      <c r="T31" s="176">
        <f t="shared" si="39"/>
        <v>1011.5369844159304</v>
      </c>
      <c r="U31" s="166">
        <f t="shared" si="22"/>
        <v>3099.147012853527</v>
      </c>
      <c r="V31" s="167">
        <f t="shared" si="23"/>
        <v>1011.5369844159302</v>
      </c>
      <c r="X31" s="111">
        <v>27</v>
      </c>
      <c r="Y31" s="112"/>
      <c r="Z31" s="421"/>
      <c r="AA31" s="157">
        <f t="shared" si="10"/>
        <v>6407.2573359476983</v>
      </c>
      <c r="AB31" s="158">
        <f t="shared" si="11"/>
        <v>2710.9191182346935</v>
      </c>
      <c r="AC31" s="163">
        <f t="shared" si="17"/>
        <v>4152.8569972237274</v>
      </c>
      <c r="AD31" s="164">
        <f t="shared" si="18"/>
        <v>2710.9191182346935</v>
      </c>
      <c r="AE31" s="168">
        <f t="shared" si="24"/>
        <v>3123.5210080300139</v>
      </c>
      <c r="AF31" s="169">
        <f t="shared" si="25"/>
        <v>2710.919118234694</v>
      </c>
      <c r="AG31" s="171">
        <f t="shared" si="28"/>
        <v>2309.9741806477823</v>
      </c>
      <c r="AH31" s="172">
        <f t="shared" si="29"/>
        <v>2710.9191182346935</v>
      </c>
      <c r="AI31" s="119">
        <f t="shared" si="32"/>
        <v>1807.3697761270701</v>
      </c>
      <c r="AJ31" s="176">
        <f t="shared" si="33"/>
        <v>2710.9191182346935</v>
      </c>
      <c r="AK31" s="125"/>
      <c r="AL31" s="126"/>
    </row>
    <row r="32" spans="2:38" x14ac:dyDescent="0.3">
      <c r="B32" s="182"/>
      <c r="C32" s="185" t="s">
        <v>252</v>
      </c>
      <c r="D32" s="53">
        <v>1.5319</v>
      </c>
      <c r="E32" s="177">
        <f>D32*D37</f>
        <v>5.2345022999999999</v>
      </c>
      <c r="F32" s="184"/>
      <c r="H32" s="111">
        <v>28</v>
      </c>
      <c r="I32" s="161">
        <f t="shared" si="12"/>
        <v>4224.0136038567989</v>
      </c>
      <c r="J32" s="162">
        <f t="shared" si="13"/>
        <v>1049.0013171720761</v>
      </c>
      <c r="K32" s="157">
        <f t="shared" si="26"/>
        <v>2479.3146131362018</v>
      </c>
      <c r="L32" s="158">
        <f t="shared" si="27"/>
        <v>1049.0013171720759</v>
      </c>
      <c r="M32" s="163">
        <f t="shared" si="30"/>
        <v>1606.9651177759031</v>
      </c>
      <c r="N32" s="164">
        <f t="shared" si="31"/>
        <v>1049.0013171720759</v>
      </c>
      <c r="O32" s="168">
        <f t="shared" si="34"/>
        <v>1208.6593176456656</v>
      </c>
      <c r="P32" s="169">
        <f t="shared" si="35"/>
        <v>1049.0013171720759</v>
      </c>
      <c r="Q32" s="171">
        <f t="shared" si="36"/>
        <v>893.85402236232596</v>
      </c>
      <c r="R32" s="172">
        <f t="shared" si="37"/>
        <v>1049.0013171720761</v>
      </c>
      <c r="S32" s="175">
        <f t="shared" si="38"/>
        <v>699.36917815862296</v>
      </c>
      <c r="T32" s="176">
        <f t="shared" si="39"/>
        <v>1049.0013171720759</v>
      </c>
      <c r="U32" s="166">
        <f t="shared" si="22"/>
        <v>3213.9302355518062</v>
      </c>
      <c r="V32" s="167">
        <f t="shared" si="23"/>
        <v>1049.0013171720759</v>
      </c>
      <c r="X32" s="111">
        <v>28</v>
      </c>
      <c r="Y32" s="112"/>
      <c r="Z32" s="421"/>
      <c r="AA32" s="157">
        <f t="shared" si="10"/>
        <v>6644.5631632050208</v>
      </c>
      <c r="AB32" s="158">
        <f t="shared" si="11"/>
        <v>2811.3235300211636</v>
      </c>
      <c r="AC32" s="163">
        <f t="shared" si="17"/>
        <v>4306.6665156394201</v>
      </c>
      <c r="AD32" s="164">
        <f t="shared" si="18"/>
        <v>2811.3235300211632</v>
      </c>
      <c r="AE32" s="168">
        <f t="shared" si="24"/>
        <v>3239.206971290384</v>
      </c>
      <c r="AF32" s="169">
        <f t="shared" si="25"/>
        <v>2811.3235300211632</v>
      </c>
      <c r="AG32" s="171">
        <f t="shared" si="28"/>
        <v>2395.5287799310331</v>
      </c>
      <c r="AH32" s="172">
        <f t="shared" si="29"/>
        <v>2811.3235300211632</v>
      </c>
      <c r="AI32" s="119">
        <f t="shared" si="32"/>
        <v>1874.3093974651097</v>
      </c>
      <c r="AJ32" s="176">
        <f t="shared" si="33"/>
        <v>2811.3235300211636</v>
      </c>
      <c r="AK32" s="125"/>
      <c r="AL32" s="126"/>
    </row>
    <row r="33" spans="2:38" x14ac:dyDescent="0.3">
      <c r="B33" s="182"/>
      <c r="C33" s="185" t="s">
        <v>253</v>
      </c>
      <c r="D33" s="53">
        <v>1.1521999999999999</v>
      </c>
      <c r="E33" s="177">
        <f>D33*D37</f>
        <v>3.9370673999999992</v>
      </c>
      <c r="F33" s="184"/>
      <c r="H33" s="111">
        <v>29</v>
      </c>
      <c r="I33" s="161">
        <f t="shared" si="12"/>
        <v>4374.8712325659699</v>
      </c>
      <c r="J33" s="162">
        <f t="shared" si="13"/>
        <v>1086.4656499282216</v>
      </c>
      <c r="K33" s="157">
        <f t="shared" si="26"/>
        <v>2567.8615636053519</v>
      </c>
      <c r="L33" s="158">
        <f t="shared" si="27"/>
        <v>1086.4656499282216</v>
      </c>
      <c r="M33" s="163">
        <f t="shared" si="30"/>
        <v>1664.3567291250424</v>
      </c>
      <c r="N33" s="164">
        <f t="shared" si="31"/>
        <v>1086.4656499282214</v>
      </c>
      <c r="O33" s="168">
        <f t="shared" si="34"/>
        <v>1251.8257218472968</v>
      </c>
      <c r="P33" s="169">
        <f t="shared" si="35"/>
        <v>1086.4656499282216</v>
      </c>
      <c r="Q33" s="171">
        <f t="shared" si="36"/>
        <v>925.77738030383739</v>
      </c>
      <c r="R33" s="172">
        <f t="shared" si="37"/>
        <v>1086.4656499282214</v>
      </c>
      <c r="S33" s="175">
        <f t="shared" si="38"/>
        <v>724.34664880714524</v>
      </c>
      <c r="T33" s="176">
        <f t="shared" si="39"/>
        <v>1086.4656499282214</v>
      </c>
      <c r="U33" s="166">
        <f t="shared" si="22"/>
        <v>3328.7134582500848</v>
      </c>
      <c r="V33" s="167">
        <f t="shared" si="23"/>
        <v>1086.4656499282214</v>
      </c>
      <c r="X33" s="111">
        <v>29</v>
      </c>
      <c r="Y33" s="112"/>
      <c r="Z33" s="421"/>
      <c r="AA33" s="157">
        <f t="shared" si="10"/>
        <v>6881.8689904623434</v>
      </c>
      <c r="AB33" s="158">
        <f t="shared" si="11"/>
        <v>2911.7279418076341</v>
      </c>
      <c r="AC33" s="163">
        <f t="shared" si="17"/>
        <v>4460.4760340551138</v>
      </c>
      <c r="AD33" s="164">
        <f t="shared" si="18"/>
        <v>2911.7279418076337</v>
      </c>
      <c r="AE33" s="168">
        <f t="shared" si="24"/>
        <v>3354.8929345507549</v>
      </c>
      <c r="AF33" s="169">
        <f t="shared" si="25"/>
        <v>2911.7279418076337</v>
      </c>
      <c r="AG33" s="171">
        <f t="shared" si="28"/>
        <v>2481.0833792142844</v>
      </c>
      <c r="AH33" s="172">
        <f t="shared" si="29"/>
        <v>2911.7279418076337</v>
      </c>
      <c r="AI33" s="119">
        <f t="shared" si="32"/>
        <v>1941.2490188031493</v>
      </c>
      <c r="AJ33" s="176">
        <f t="shared" si="33"/>
        <v>2911.7279418076337</v>
      </c>
      <c r="AK33" s="125"/>
      <c r="AL33" s="126"/>
    </row>
    <row r="34" spans="2:38" x14ac:dyDescent="0.3">
      <c r="B34" s="182"/>
      <c r="C34" s="185" t="s">
        <v>254</v>
      </c>
      <c r="D34" s="53">
        <v>0.85209999999999997</v>
      </c>
      <c r="E34" s="177">
        <f>D34*D37</f>
        <v>2.9116256999999997</v>
      </c>
      <c r="F34" s="184"/>
      <c r="H34" s="123">
        <v>30</v>
      </c>
      <c r="I34" s="161">
        <f t="shared" si="12"/>
        <v>4525.7288612751408</v>
      </c>
      <c r="J34" s="162">
        <f t="shared" si="13"/>
        <v>1123.9299826843671</v>
      </c>
      <c r="K34" s="157">
        <f t="shared" si="26"/>
        <v>2656.4085140745019</v>
      </c>
      <c r="L34" s="158">
        <f t="shared" si="27"/>
        <v>1123.9299826843671</v>
      </c>
      <c r="M34" s="163">
        <f t="shared" si="30"/>
        <v>1721.748340474182</v>
      </c>
      <c r="N34" s="164">
        <f t="shared" si="31"/>
        <v>1123.9299826843671</v>
      </c>
      <c r="O34" s="168">
        <f t="shared" si="34"/>
        <v>1294.9921260489277</v>
      </c>
      <c r="P34" s="169">
        <f t="shared" si="35"/>
        <v>1123.9299826843671</v>
      </c>
      <c r="Q34" s="171">
        <f t="shared" si="36"/>
        <v>957.70073824534904</v>
      </c>
      <c r="R34" s="172">
        <f t="shared" si="37"/>
        <v>1123.9299826843669</v>
      </c>
      <c r="S34" s="175">
        <f t="shared" si="38"/>
        <v>749.32411945566741</v>
      </c>
      <c r="T34" s="176">
        <f t="shared" si="39"/>
        <v>1123.9299826843669</v>
      </c>
      <c r="U34" s="166">
        <f t="shared" si="22"/>
        <v>3443.496680948364</v>
      </c>
      <c r="V34" s="167">
        <f t="shared" si="23"/>
        <v>1123.9299826843671</v>
      </c>
      <c r="X34" s="123">
        <v>30</v>
      </c>
      <c r="Y34" s="112"/>
      <c r="Z34" s="421"/>
      <c r="AA34" s="424"/>
      <c r="AB34" s="421"/>
      <c r="AC34" s="163">
        <f t="shared" si="17"/>
        <v>4614.2855524708075</v>
      </c>
      <c r="AD34" s="164">
        <f t="shared" si="18"/>
        <v>3012.1323535941037</v>
      </c>
      <c r="AE34" s="168">
        <f t="shared" si="24"/>
        <v>3470.5788978111259</v>
      </c>
      <c r="AF34" s="169">
        <f t="shared" si="25"/>
        <v>3012.1323535941037</v>
      </c>
      <c r="AG34" s="171">
        <f t="shared" si="28"/>
        <v>2566.6379784975356</v>
      </c>
      <c r="AH34" s="172">
        <f t="shared" si="29"/>
        <v>3012.1323535941037</v>
      </c>
      <c r="AI34" s="119">
        <f t="shared" si="32"/>
        <v>2008.1886401411889</v>
      </c>
      <c r="AJ34" s="176">
        <f t="shared" si="33"/>
        <v>3012.1323535941037</v>
      </c>
      <c r="AK34" s="125"/>
      <c r="AL34" s="126"/>
    </row>
    <row r="35" spans="2:38" x14ac:dyDescent="0.3">
      <c r="B35" s="182"/>
      <c r="C35" s="185" t="s">
        <v>255</v>
      </c>
      <c r="D35" s="53">
        <v>0.66669999999999996</v>
      </c>
      <c r="E35" s="177">
        <f>D35*D37</f>
        <v>2.2781138999999997</v>
      </c>
      <c r="F35" s="184"/>
      <c r="H35" s="111">
        <v>31</v>
      </c>
      <c r="I35" s="161">
        <f t="shared" si="12"/>
        <v>4676.5864899843127</v>
      </c>
      <c r="J35" s="162">
        <f t="shared" si="13"/>
        <v>1161.3943154405129</v>
      </c>
      <c r="K35" s="157">
        <f t="shared" si="26"/>
        <v>2744.9554645436524</v>
      </c>
      <c r="L35" s="158">
        <f t="shared" si="27"/>
        <v>1161.3943154405129</v>
      </c>
      <c r="M35" s="163">
        <f t="shared" si="30"/>
        <v>1779.1399518233213</v>
      </c>
      <c r="N35" s="164">
        <f t="shared" si="31"/>
        <v>1161.3943154405126</v>
      </c>
      <c r="O35" s="168">
        <f t="shared" si="34"/>
        <v>1338.1585302505584</v>
      </c>
      <c r="P35" s="169">
        <f t="shared" si="35"/>
        <v>1161.3943154405126</v>
      </c>
      <c r="Q35" s="171">
        <f t="shared" si="36"/>
        <v>989.62409618686081</v>
      </c>
      <c r="R35" s="172">
        <f t="shared" si="37"/>
        <v>1161.3943154405126</v>
      </c>
      <c r="S35" s="175">
        <f t="shared" si="38"/>
        <v>774.30159010418981</v>
      </c>
      <c r="T35" s="176">
        <f t="shared" si="39"/>
        <v>1161.3943154405129</v>
      </c>
      <c r="U35" s="166">
        <f t="shared" si="22"/>
        <v>3558.2799036466427</v>
      </c>
      <c r="V35" s="167">
        <f t="shared" si="23"/>
        <v>1161.3943154405126</v>
      </c>
      <c r="X35" s="111">
        <v>31</v>
      </c>
      <c r="Y35" s="112"/>
      <c r="Z35" s="421"/>
      <c r="AA35" s="424"/>
      <c r="AB35" s="421"/>
      <c r="AC35" s="163">
        <f t="shared" si="17"/>
        <v>4768.0950708865012</v>
      </c>
      <c r="AD35" s="164">
        <f t="shared" si="18"/>
        <v>3112.5367653805738</v>
      </c>
      <c r="AE35" s="168">
        <f t="shared" si="24"/>
        <v>3586.2648610714969</v>
      </c>
      <c r="AF35" s="169">
        <f t="shared" si="25"/>
        <v>3112.5367653805738</v>
      </c>
      <c r="AG35" s="171">
        <f t="shared" si="28"/>
        <v>2652.1925777807869</v>
      </c>
      <c r="AH35" s="172">
        <f t="shared" si="29"/>
        <v>3112.5367653805738</v>
      </c>
      <c r="AI35" s="119">
        <f t="shared" si="32"/>
        <v>2075.1282614792285</v>
      </c>
      <c r="AJ35" s="176">
        <f t="shared" si="33"/>
        <v>3112.5367653805738</v>
      </c>
      <c r="AK35" s="125"/>
      <c r="AL35" s="126"/>
    </row>
    <row r="36" spans="2:38" x14ac:dyDescent="0.3">
      <c r="B36" s="182"/>
      <c r="C36" s="185" t="s">
        <v>256</v>
      </c>
      <c r="D36" s="53">
        <v>3.0638000000000001</v>
      </c>
      <c r="E36" s="177">
        <f>D36*D37</f>
        <v>10.4690046</v>
      </c>
      <c r="F36" s="184"/>
      <c r="H36" s="111">
        <v>32</v>
      </c>
      <c r="I36" s="161">
        <f t="shared" si="12"/>
        <v>4827.4441186934837</v>
      </c>
      <c r="J36" s="162">
        <f t="shared" si="13"/>
        <v>1198.8586481966584</v>
      </c>
      <c r="K36" s="157">
        <f t="shared" si="26"/>
        <v>2833.5024150128024</v>
      </c>
      <c r="L36" s="158">
        <f t="shared" si="27"/>
        <v>1198.8586481966584</v>
      </c>
      <c r="M36" s="163">
        <f t="shared" si="30"/>
        <v>1836.5315631724609</v>
      </c>
      <c r="N36" s="164">
        <f t="shared" si="31"/>
        <v>1198.8586481966584</v>
      </c>
      <c r="O36" s="168">
        <f t="shared" si="34"/>
        <v>1381.3249344521894</v>
      </c>
      <c r="P36" s="169">
        <f t="shared" si="35"/>
        <v>1198.8586481966581</v>
      </c>
      <c r="Q36" s="171">
        <f t="shared" si="36"/>
        <v>1021.5474541283724</v>
      </c>
      <c r="R36" s="172">
        <f t="shared" si="37"/>
        <v>1198.8586481966581</v>
      </c>
      <c r="S36" s="175">
        <f t="shared" si="38"/>
        <v>799.27906075271198</v>
      </c>
      <c r="T36" s="176">
        <f t="shared" si="39"/>
        <v>1198.8586481966581</v>
      </c>
      <c r="U36" s="166">
        <f t="shared" si="22"/>
        <v>3673.0631263449218</v>
      </c>
      <c r="V36" s="167">
        <f t="shared" si="23"/>
        <v>1198.8586481966584</v>
      </c>
      <c r="X36" s="111">
        <v>32</v>
      </c>
      <c r="Y36" s="112"/>
      <c r="Z36" s="421"/>
      <c r="AA36" s="424"/>
      <c r="AB36" s="421"/>
      <c r="AC36" s="163">
        <f t="shared" si="17"/>
        <v>4921.9045893021948</v>
      </c>
      <c r="AD36" s="164">
        <f t="shared" si="18"/>
        <v>3212.9411771670439</v>
      </c>
      <c r="AE36" s="168">
        <f t="shared" si="24"/>
        <v>3701.9508243318678</v>
      </c>
      <c r="AF36" s="169">
        <f t="shared" si="25"/>
        <v>3212.9411771670439</v>
      </c>
      <c r="AG36" s="171">
        <f t="shared" si="28"/>
        <v>2737.7471770640377</v>
      </c>
      <c r="AH36" s="172">
        <f t="shared" si="29"/>
        <v>3212.9411771670434</v>
      </c>
      <c r="AI36" s="119">
        <f t="shared" si="32"/>
        <v>2142.0678828172681</v>
      </c>
      <c r="AJ36" s="176">
        <f t="shared" si="33"/>
        <v>3212.9411771670439</v>
      </c>
      <c r="AK36" s="125"/>
      <c r="AL36" s="126"/>
    </row>
    <row r="37" spans="2:38" x14ac:dyDescent="0.3">
      <c r="B37" s="182"/>
      <c r="C37" s="185" t="s">
        <v>272</v>
      </c>
      <c r="D37" s="159">
        <v>3.4169999999999998</v>
      </c>
      <c r="E37" s="183"/>
      <c r="F37" s="184"/>
      <c r="H37" s="111">
        <v>33</v>
      </c>
      <c r="I37" s="161">
        <f t="shared" si="12"/>
        <v>4978.3017474026556</v>
      </c>
      <c r="J37" s="162">
        <f t="shared" si="13"/>
        <v>1236.3229809528038</v>
      </c>
      <c r="K37" s="157">
        <f t="shared" si="26"/>
        <v>2922.0493654819516</v>
      </c>
      <c r="L37" s="158">
        <f t="shared" si="27"/>
        <v>1236.3229809528036</v>
      </c>
      <c r="M37" s="163">
        <f t="shared" si="30"/>
        <v>1893.9231745216002</v>
      </c>
      <c r="N37" s="164">
        <f t="shared" si="31"/>
        <v>1236.3229809528038</v>
      </c>
      <c r="O37" s="168">
        <f t="shared" si="34"/>
        <v>1424.4913386538203</v>
      </c>
      <c r="P37" s="169">
        <f t="shared" si="35"/>
        <v>1236.3229809528036</v>
      </c>
      <c r="Q37" s="171">
        <f t="shared" si="36"/>
        <v>1053.470812069884</v>
      </c>
      <c r="R37" s="172">
        <f t="shared" si="37"/>
        <v>1236.3229809528036</v>
      </c>
      <c r="S37" s="175">
        <f t="shared" si="38"/>
        <v>824.25653140123416</v>
      </c>
      <c r="T37" s="176">
        <f t="shared" si="39"/>
        <v>1236.3229809528036</v>
      </c>
      <c r="U37" s="166">
        <f t="shared" si="22"/>
        <v>3787.8463490432005</v>
      </c>
      <c r="V37" s="167">
        <f t="shared" si="23"/>
        <v>1236.3229809528038</v>
      </c>
      <c r="X37" s="111">
        <v>33</v>
      </c>
      <c r="Y37" s="112"/>
      <c r="Z37" s="421"/>
      <c r="AA37" s="424"/>
      <c r="AB37" s="421"/>
      <c r="AC37" s="163">
        <f t="shared" si="17"/>
        <v>5075.7141077178885</v>
      </c>
      <c r="AD37" s="164">
        <f t="shared" si="18"/>
        <v>3313.3455889535144</v>
      </c>
      <c r="AE37" s="168">
        <f t="shared" si="24"/>
        <v>3817.6367875922388</v>
      </c>
      <c r="AF37" s="169">
        <f t="shared" si="25"/>
        <v>3313.3455889535144</v>
      </c>
      <c r="AG37" s="171">
        <f t="shared" si="28"/>
        <v>2823.3017763472894</v>
      </c>
      <c r="AH37" s="172">
        <f t="shared" si="29"/>
        <v>3313.3455889535144</v>
      </c>
      <c r="AI37" s="119">
        <f t="shared" si="32"/>
        <v>2209.0075041553077</v>
      </c>
      <c r="AJ37" s="176">
        <f t="shared" si="33"/>
        <v>3313.3455889535139</v>
      </c>
      <c r="AK37" s="125"/>
      <c r="AL37" s="126"/>
    </row>
    <row r="38" spans="2:38" ht="17.25" thickBot="1" x14ac:dyDescent="0.35">
      <c r="B38" s="186"/>
      <c r="C38" s="187"/>
      <c r="D38" s="187"/>
      <c r="E38" s="187"/>
      <c r="F38" s="188"/>
      <c r="H38" s="111">
        <v>34</v>
      </c>
      <c r="I38" s="161">
        <f t="shared" si="12"/>
        <v>5129.1593761118265</v>
      </c>
      <c r="J38" s="162">
        <f t="shared" si="13"/>
        <v>1273.7873137089493</v>
      </c>
      <c r="K38" s="157">
        <f t="shared" si="26"/>
        <v>3010.5963159511016</v>
      </c>
      <c r="L38" s="158">
        <f t="shared" si="27"/>
        <v>1273.7873137089491</v>
      </c>
      <c r="M38" s="163">
        <f t="shared" si="30"/>
        <v>1951.3147858707396</v>
      </c>
      <c r="N38" s="164">
        <f t="shared" si="31"/>
        <v>1273.7873137089493</v>
      </c>
      <c r="O38" s="168">
        <f t="shared" si="34"/>
        <v>1467.6577428554513</v>
      </c>
      <c r="P38" s="169">
        <f t="shared" si="35"/>
        <v>1273.7873137089493</v>
      </c>
      <c r="Q38" s="171">
        <f t="shared" si="36"/>
        <v>1085.3941700113955</v>
      </c>
      <c r="R38" s="172">
        <f t="shared" si="37"/>
        <v>1273.7873137089491</v>
      </c>
      <c r="S38" s="175">
        <f t="shared" si="38"/>
        <v>849.23400204975644</v>
      </c>
      <c r="T38" s="176">
        <f t="shared" si="39"/>
        <v>1273.7873137089493</v>
      </c>
      <c r="U38" s="166">
        <f t="shared" si="22"/>
        <v>3902.6295717414791</v>
      </c>
      <c r="V38" s="167">
        <f t="shared" si="23"/>
        <v>1273.7873137089493</v>
      </c>
      <c r="X38" s="111">
        <v>34</v>
      </c>
      <c r="Y38" s="112"/>
      <c r="Z38" s="421"/>
      <c r="AA38" s="424"/>
      <c r="AB38" s="421"/>
      <c r="AC38" s="163">
        <f t="shared" si="17"/>
        <v>5229.5236261335822</v>
      </c>
      <c r="AD38" s="164">
        <f t="shared" si="18"/>
        <v>3413.7500007399844</v>
      </c>
      <c r="AE38" s="168">
        <f t="shared" si="24"/>
        <v>3933.3227508526097</v>
      </c>
      <c r="AF38" s="169">
        <f t="shared" si="25"/>
        <v>3413.7500007399844</v>
      </c>
      <c r="AG38" s="171">
        <f t="shared" si="28"/>
        <v>2908.8563756305407</v>
      </c>
      <c r="AH38" s="172">
        <f t="shared" si="29"/>
        <v>3413.7500007399844</v>
      </c>
      <c r="AI38" s="119">
        <f t="shared" si="32"/>
        <v>2275.9471254933478</v>
      </c>
      <c r="AJ38" s="176">
        <f t="shared" si="33"/>
        <v>3413.7500007399849</v>
      </c>
      <c r="AK38" s="125"/>
      <c r="AL38" s="126"/>
    </row>
    <row r="39" spans="2:38" ht="17.25" thickBot="1" x14ac:dyDescent="0.35">
      <c r="H39" s="123">
        <v>35</v>
      </c>
      <c r="I39" s="161">
        <f t="shared" si="12"/>
        <v>5280.0170048209984</v>
      </c>
      <c r="J39" s="162">
        <f t="shared" si="13"/>
        <v>1311.2516464650951</v>
      </c>
      <c r="K39" s="157">
        <f t="shared" si="26"/>
        <v>3099.1432664202516</v>
      </c>
      <c r="L39" s="158">
        <f t="shared" si="27"/>
        <v>1311.2516464650948</v>
      </c>
      <c r="M39" s="163">
        <f t="shared" si="30"/>
        <v>2008.7063972198791</v>
      </c>
      <c r="N39" s="164">
        <f t="shared" si="31"/>
        <v>1311.2516464650951</v>
      </c>
      <c r="O39" s="168">
        <f t="shared" si="34"/>
        <v>1510.8241470570822</v>
      </c>
      <c r="P39" s="169">
        <f t="shared" si="35"/>
        <v>1311.2516464650948</v>
      </c>
      <c r="Q39" s="171">
        <f t="shared" si="36"/>
        <v>1117.3175279529073</v>
      </c>
      <c r="R39" s="172">
        <f t="shared" si="37"/>
        <v>1311.2516464650948</v>
      </c>
      <c r="S39" s="175">
        <f t="shared" si="38"/>
        <v>874.21147269827873</v>
      </c>
      <c r="T39" s="176">
        <f t="shared" si="39"/>
        <v>1311.2516464650948</v>
      </c>
      <c r="U39" s="166">
        <f t="shared" si="22"/>
        <v>4017.4127944397583</v>
      </c>
      <c r="V39" s="167">
        <f t="shared" si="23"/>
        <v>1311.2516464650951</v>
      </c>
      <c r="X39" s="123">
        <v>35</v>
      </c>
      <c r="Y39" s="112"/>
      <c r="Z39" s="421"/>
      <c r="AA39" s="424"/>
      <c r="AB39" s="421"/>
      <c r="AC39" s="163">
        <f t="shared" si="17"/>
        <v>5383.3331445492759</v>
      </c>
      <c r="AD39" s="164">
        <f t="shared" si="18"/>
        <v>3514.1544125264545</v>
      </c>
      <c r="AE39" s="168">
        <f t="shared" si="24"/>
        <v>4049.0087141129807</v>
      </c>
      <c r="AF39" s="169">
        <f t="shared" si="25"/>
        <v>3514.1544125264545</v>
      </c>
      <c r="AG39" s="171">
        <f t="shared" si="28"/>
        <v>2994.4109749137915</v>
      </c>
      <c r="AH39" s="172">
        <f t="shared" si="29"/>
        <v>3514.1544125264541</v>
      </c>
      <c r="AI39" s="119">
        <f t="shared" si="32"/>
        <v>2342.886746831387</v>
      </c>
      <c r="AJ39" s="176">
        <f t="shared" si="33"/>
        <v>3514.1544125264545</v>
      </c>
      <c r="AK39" s="125"/>
      <c r="AL39" s="126"/>
    </row>
    <row r="40" spans="2:38" x14ac:dyDescent="0.3">
      <c r="B40" s="178"/>
      <c r="C40" s="574" t="s">
        <v>229</v>
      </c>
      <c r="D40" s="574"/>
      <c r="E40" s="574"/>
      <c r="F40" s="179"/>
      <c r="H40" s="111">
        <v>36</v>
      </c>
      <c r="I40" s="161">
        <f t="shared" si="12"/>
        <v>5430.8746335301694</v>
      </c>
      <c r="J40" s="162">
        <f t="shared" si="13"/>
        <v>1348.7159792212406</v>
      </c>
      <c r="K40" s="157">
        <f t="shared" si="26"/>
        <v>3187.6902168894021</v>
      </c>
      <c r="L40" s="158">
        <f t="shared" si="27"/>
        <v>1348.7159792212406</v>
      </c>
      <c r="M40" s="163">
        <f t="shared" si="30"/>
        <v>2066.0980085690185</v>
      </c>
      <c r="N40" s="164">
        <f t="shared" si="31"/>
        <v>1348.7159792212406</v>
      </c>
      <c r="O40" s="168">
        <f t="shared" si="34"/>
        <v>1553.9905512587129</v>
      </c>
      <c r="P40" s="169">
        <f t="shared" si="35"/>
        <v>1348.7159792212403</v>
      </c>
      <c r="Q40" s="171">
        <f t="shared" si="36"/>
        <v>1149.2408858944191</v>
      </c>
      <c r="R40" s="172">
        <f t="shared" si="37"/>
        <v>1348.7159792212406</v>
      </c>
      <c r="S40" s="175">
        <f t="shared" si="38"/>
        <v>899.18894334680101</v>
      </c>
      <c r="T40" s="176">
        <f t="shared" si="39"/>
        <v>1348.7159792212406</v>
      </c>
      <c r="U40" s="166">
        <f t="shared" si="22"/>
        <v>4132.196017138037</v>
      </c>
      <c r="V40" s="167">
        <f t="shared" si="23"/>
        <v>1348.7159792212406</v>
      </c>
      <c r="X40" s="111">
        <v>36</v>
      </c>
      <c r="Y40" s="112"/>
      <c r="Z40" s="421"/>
      <c r="AA40" s="424"/>
      <c r="AB40" s="421"/>
      <c r="AC40" s="163">
        <f t="shared" si="17"/>
        <v>5537.1426629649695</v>
      </c>
      <c r="AD40" s="164">
        <f t="shared" si="18"/>
        <v>3614.5588243129246</v>
      </c>
      <c r="AE40" s="168">
        <f t="shared" si="24"/>
        <v>4164.6946773733516</v>
      </c>
      <c r="AF40" s="169">
        <f t="shared" si="25"/>
        <v>3614.558824312925</v>
      </c>
      <c r="AG40" s="171">
        <f t="shared" si="28"/>
        <v>3079.9655741970428</v>
      </c>
      <c r="AH40" s="172">
        <f t="shared" si="29"/>
        <v>3614.5588243129246</v>
      </c>
      <c r="AI40" s="119">
        <f t="shared" si="32"/>
        <v>2409.8263681694266</v>
      </c>
      <c r="AJ40" s="176">
        <f t="shared" si="33"/>
        <v>3614.5588243129246</v>
      </c>
      <c r="AK40" s="125"/>
      <c r="AL40" s="126"/>
    </row>
    <row r="41" spans="2:38" x14ac:dyDescent="0.3">
      <c r="B41" s="180"/>
      <c r="C41" s="575" t="s">
        <v>273</v>
      </c>
      <c r="D41" s="575"/>
      <c r="E41" s="575"/>
      <c r="F41" s="181"/>
      <c r="H41" s="111">
        <v>37</v>
      </c>
      <c r="I41" s="161">
        <f t="shared" si="12"/>
        <v>5581.7322622393413</v>
      </c>
      <c r="J41" s="162">
        <f t="shared" si="13"/>
        <v>1386.1803119773863</v>
      </c>
      <c r="K41" s="157">
        <f t="shared" si="26"/>
        <v>3276.2371673585521</v>
      </c>
      <c r="L41" s="158">
        <f t="shared" si="27"/>
        <v>1386.1803119773861</v>
      </c>
      <c r="M41" s="163">
        <f t="shared" si="30"/>
        <v>2123.489619918158</v>
      </c>
      <c r="N41" s="164">
        <f t="shared" si="31"/>
        <v>1386.1803119773863</v>
      </c>
      <c r="O41" s="168">
        <f t="shared" si="34"/>
        <v>1597.1569554603441</v>
      </c>
      <c r="P41" s="169">
        <f t="shared" si="35"/>
        <v>1386.1803119773861</v>
      </c>
      <c r="Q41" s="171">
        <f t="shared" si="36"/>
        <v>1181.1642438359306</v>
      </c>
      <c r="R41" s="172">
        <f t="shared" si="37"/>
        <v>1386.1803119773861</v>
      </c>
      <c r="S41" s="175">
        <f t="shared" si="38"/>
        <v>924.16641399532318</v>
      </c>
      <c r="T41" s="176">
        <f t="shared" si="39"/>
        <v>1386.1803119773861</v>
      </c>
      <c r="U41" s="166">
        <f t="shared" si="22"/>
        <v>4246.9792398363161</v>
      </c>
      <c r="V41" s="167">
        <f t="shared" si="23"/>
        <v>1386.1803119773863</v>
      </c>
      <c r="X41" s="111">
        <v>37</v>
      </c>
      <c r="Y41" s="112"/>
      <c r="Z41" s="421"/>
      <c r="AA41" s="424"/>
      <c r="AB41" s="421"/>
      <c r="AC41" s="163">
        <f t="shared" si="17"/>
        <v>5690.9521813806632</v>
      </c>
      <c r="AD41" s="164">
        <f t="shared" si="18"/>
        <v>3714.9632360993951</v>
      </c>
      <c r="AE41" s="168">
        <f t="shared" ref="AE41:AE59" si="40">(X41*$E$46*336)/$E$22</f>
        <v>4280.3806406337217</v>
      </c>
      <c r="AF41" s="169">
        <f t="shared" ref="AF41:AF72" si="41">AE41/$D$46</f>
        <v>3714.9632360993942</v>
      </c>
      <c r="AG41" s="171">
        <f t="shared" si="28"/>
        <v>3165.5201734802945</v>
      </c>
      <c r="AH41" s="172">
        <f t="shared" si="29"/>
        <v>3714.9632360993951</v>
      </c>
      <c r="AI41" s="119">
        <f t="shared" si="32"/>
        <v>2476.7659895074662</v>
      </c>
      <c r="AJ41" s="176">
        <f t="shared" si="33"/>
        <v>3714.9632360993946</v>
      </c>
      <c r="AK41" s="125"/>
      <c r="AL41" s="126"/>
    </row>
    <row r="42" spans="2:38" x14ac:dyDescent="0.3">
      <c r="B42" s="182"/>
      <c r="C42" s="183"/>
      <c r="D42" s="183"/>
      <c r="E42" s="183"/>
      <c r="F42" s="184"/>
      <c r="H42" s="111">
        <v>38</v>
      </c>
      <c r="I42" s="161">
        <f t="shared" si="12"/>
        <v>5732.5898909485113</v>
      </c>
      <c r="J42" s="162">
        <f t="shared" si="13"/>
        <v>1423.6446447335315</v>
      </c>
      <c r="K42" s="157">
        <f t="shared" ref="K42:K73" si="42">(H42*$E$31*336)/$E$22</f>
        <v>3364.7841178277022</v>
      </c>
      <c r="L42" s="158">
        <f t="shared" ref="L42:L73" si="43">K42/$D$31</f>
        <v>1423.6446447335315</v>
      </c>
      <c r="M42" s="163">
        <f t="shared" si="30"/>
        <v>2180.8812312672972</v>
      </c>
      <c r="N42" s="164">
        <f t="shared" si="31"/>
        <v>1423.6446447335315</v>
      </c>
      <c r="O42" s="168">
        <f t="shared" si="34"/>
        <v>1640.323359661975</v>
      </c>
      <c r="P42" s="169">
        <f t="shared" si="35"/>
        <v>1423.6446447335315</v>
      </c>
      <c r="Q42" s="171">
        <f t="shared" si="36"/>
        <v>1213.0876017774422</v>
      </c>
      <c r="R42" s="172">
        <f t="shared" si="37"/>
        <v>1423.6446447335315</v>
      </c>
      <c r="S42" s="175">
        <f t="shared" si="38"/>
        <v>949.14388464384547</v>
      </c>
      <c r="T42" s="176">
        <f t="shared" si="39"/>
        <v>1423.6446447335315</v>
      </c>
      <c r="U42" s="166">
        <f t="shared" si="22"/>
        <v>4361.7624625345943</v>
      </c>
      <c r="V42" s="167">
        <f t="shared" si="23"/>
        <v>1423.6446447335315</v>
      </c>
      <c r="X42" s="111">
        <v>38</v>
      </c>
      <c r="Y42" s="112"/>
      <c r="Z42" s="421"/>
      <c r="AA42" s="424"/>
      <c r="AB42" s="421"/>
      <c r="AC42" s="163">
        <f t="shared" si="17"/>
        <v>5844.7616997963569</v>
      </c>
      <c r="AD42" s="164">
        <f t="shared" si="18"/>
        <v>3815.3676478858652</v>
      </c>
      <c r="AE42" s="168">
        <f t="shared" si="40"/>
        <v>4396.0666038940926</v>
      </c>
      <c r="AF42" s="169">
        <f t="shared" si="41"/>
        <v>3815.3676478858642</v>
      </c>
      <c r="AG42" s="171">
        <f t="shared" si="28"/>
        <v>3251.0747727635453</v>
      </c>
      <c r="AH42" s="172">
        <f t="shared" si="29"/>
        <v>3815.3676478858647</v>
      </c>
      <c r="AI42" s="119">
        <f t="shared" si="32"/>
        <v>2543.7056108455054</v>
      </c>
      <c r="AJ42" s="176">
        <f t="shared" si="33"/>
        <v>3815.3676478858638</v>
      </c>
      <c r="AK42" s="125"/>
      <c r="AL42" s="126"/>
    </row>
    <row r="43" spans="2:38" x14ac:dyDescent="0.3">
      <c r="B43" s="182"/>
      <c r="C43" s="185" t="s">
        <v>250</v>
      </c>
      <c r="D43" s="165">
        <f>D30</f>
        <v>4.0266999999999999</v>
      </c>
      <c r="E43" s="189">
        <f t="shared" ref="E43:E49" si="44">D43*$D$50*$E$50</f>
        <v>36.874746852000001</v>
      </c>
      <c r="F43" s="184"/>
      <c r="H43" s="111">
        <v>39</v>
      </c>
      <c r="I43" s="161">
        <f t="shared" si="12"/>
        <v>5883.4475196576841</v>
      </c>
      <c r="J43" s="162">
        <f t="shared" si="13"/>
        <v>1461.1089774896775</v>
      </c>
      <c r="K43" s="157">
        <f t="shared" si="42"/>
        <v>3453.3310682968522</v>
      </c>
      <c r="L43" s="158">
        <f t="shared" si="43"/>
        <v>1461.1089774896773</v>
      </c>
      <c r="M43" s="163">
        <f t="shared" si="30"/>
        <v>2238.2728426164367</v>
      </c>
      <c r="N43" s="164">
        <f t="shared" si="31"/>
        <v>1461.1089774896773</v>
      </c>
      <c r="O43" s="168">
        <f t="shared" si="34"/>
        <v>1683.4897638636057</v>
      </c>
      <c r="P43" s="169">
        <f t="shared" si="35"/>
        <v>1461.108977489677</v>
      </c>
      <c r="Q43" s="171">
        <f t="shared" si="36"/>
        <v>1245.0109597189539</v>
      </c>
      <c r="R43" s="172">
        <f t="shared" si="37"/>
        <v>1461.1089774896773</v>
      </c>
      <c r="S43" s="175">
        <f t="shared" si="38"/>
        <v>974.12135529236764</v>
      </c>
      <c r="T43" s="176">
        <f t="shared" si="39"/>
        <v>1461.108977489677</v>
      </c>
      <c r="U43" s="166">
        <f t="shared" si="22"/>
        <v>4476.5456852328734</v>
      </c>
      <c r="V43" s="167">
        <f t="shared" si="23"/>
        <v>1461.1089774896773</v>
      </c>
      <c r="X43" s="111">
        <v>39</v>
      </c>
      <c r="Y43" s="112"/>
      <c r="Z43" s="421"/>
      <c r="AA43" s="424"/>
      <c r="AB43" s="421"/>
      <c r="AC43" s="163">
        <f t="shared" si="17"/>
        <v>5998.5712182120506</v>
      </c>
      <c r="AD43" s="164">
        <f t="shared" si="18"/>
        <v>3915.7720596723352</v>
      </c>
      <c r="AE43" s="168">
        <f t="shared" si="40"/>
        <v>4511.7525671544645</v>
      </c>
      <c r="AF43" s="169">
        <f t="shared" si="41"/>
        <v>3915.7720596723357</v>
      </c>
      <c r="AG43" s="171">
        <f t="shared" ref="AG43:AG59" si="45">(X43*$E$47*336)/$E$22</f>
        <v>3336.6293720467966</v>
      </c>
      <c r="AH43" s="172">
        <f t="shared" ref="AH43:AH74" si="46">AG43/$D$47</f>
        <v>3915.7720596723352</v>
      </c>
      <c r="AI43" s="119">
        <f t="shared" si="32"/>
        <v>2610.6452321835454</v>
      </c>
      <c r="AJ43" s="176">
        <f t="shared" si="33"/>
        <v>3915.7720596723348</v>
      </c>
      <c r="AK43" s="125"/>
      <c r="AL43" s="126"/>
    </row>
    <row r="44" spans="2:38" x14ac:dyDescent="0.3">
      <c r="B44" s="182"/>
      <c r="C44" s="185" t="s">
        <v>251</v>
      </c>
      <c r="D44" s="165">
        <f>D31</f>
        <v>2.3635000000000002</v>
      </c>
      <c r="E44" s="189">
        <f t="shared" si="44"/>
        <v>21.643893060000003</v>
      </c>
      <c r="F44" s="184"/>
      <c r="H44" s="123">
        <v>40</v>
      </c>
      <c r="I44" s="161">
        <f t="shared" si="12"/>
        <v>6034.3051483668551</v>
      </c>
      <c r="J44" s="162">
        <f t="shared" si="13"/>
        <v>1498.573310245823</v>
      </c>
      <c r="K44" s="157">
        <f t="shared" si="42"/>
        <v>3541.8780187660022</v>
      </c>
      <c r="L44" s="158">
        <f t="shared" si="43"/>
        <v>1498.5733102458228</v>
      </c>
      <c r="M44" s="163">
        <f t="shared" si="30"/>
        <v>2295.6644539655758</v>
      </c>
      <c r="N44" s="164">
        <f t="shared" si="31"/>
        <v>1498.5733102458228</v>
      </c>
      <c r="O44" s="168">
        <f t="shared" si="34"/>
        <v>1726.6561680652367</v>
      </c>
      <c r="P44" s="169">
        <f t="shared" si="35"/>
        <v>1498.5733102458225</v>
      </c>
      <c r="Q44" s="171">
        <f t="shared" si="36"/>
        <v>1276.9343176604655</v>
      </c>
      <c r="R44" s="172">
        <f t="shared" si="37"/>
        <v>1498.5733102458228</v>
      </c>
      <c r="S44" s="175">
        <f t="shared" si="38"/>
        <v>999.09882594088992</v>
      </c>
      <c r="T44" s="176">
        <f t="shared" si="39"/>
        <v>1498.5733102458228</v>
      </c>
      <c r="U44" s="166">
        <f t="shared" si="22"/>
        <v>4591.3289079311517</v>
      </c>
      <c r="V44" s="167">
        <f t="shared" si="23"/>
        <v>1498.5733102458228</v>
      </c>
      <c r="X44" s="123">
        <v>40</v>
      </c>
      <c r="Y44" s="112"/>
      <c r="Z44" s="421"/>
      <c r="AA44" s="424"/>
      <c r="AB44" s="421"/>
      <c r="AC44" s="163">
        <f t="shared" si="17"/>
        <v>6152.3807366277442</v>
      </c>
      <c r="AD44" s="164">
        <f t="shared" si="18"/>
        <v>4016.1764714588053</v>
      </c>
      <c r="AE44" s="168">
        <f t="shared" si="40"/>
        <v>4627.4385304148345</v>
      </c>
      <c r="AF44" s="169">
        <f t="shared" si="41"/>
        <v>4016.1764714588048</v>
      </c>
      <c r="AG44" s="171">
        <f t="shared" si="45"/>
        <v>3422.1839713300478</v>
      </c>
      <c r="AH44" s="172">
        <f t="shared" si="46"/>
        <v>4016.1764714588053</v>
      </c>
      <c r="AI44" s="119">
        <f t="shared" si="32"/>
        <v>2677.584853521585</v>
      </c>
      <c r="AJ44" s="176">
        <f t="shared" si="33"/>
        <v>4016.1764714588048</v>
      </c>
      <c r="AK44" s="125"/>
      <c r="AL44" s="126"/>
    </row>
    <row r="45" spans="2:38" ht="17.25" thickBot="1" x14ac:dyDescent="0.35">
      <c r="B45" s="182"/>
      <c r="C45" s="185" t="s">
        <v>252</v>
      </c>
      <c r="D45" s="165">
        <f>D32</f>
        <v>1.5319</v>
      </c>
      <c r="E45" s="189">
        <f t="shared" si="44"/>
        <v>14.028466164000001</v>
      </c>
      <c r="F45" s="184"/>
      <c r="H45" s="111">
        <v>41</v>
      </c>
      <c r="I45" s="161">
        <f t="shared" si="12"/>
        <v>6185.1627770760251</v>
      </c>
      <c r="J45" s="162">
        <f t="shared" si="13"/>
        <v>1536.0376430019683</v>
      </c>
      <c r="K45" s="157">
        <f t="shared" si="42"/>
        <v>3630.4249692351523</v>
      </c>
      <c r="L45" s="158">
        <f t="shared" si="43"/>
        <v>1536.0376430019683</v>
      </c>
      <c r="M45" s="163">
        <f t="shared" ref="M45:M76" si="47">(H45*$E$32*336)/$E$22</f>
        <v>2353.0560653147154</v>
      </c>
      <c r="N45" s="164">
        <f t="shared" ref="N45:N76" si="48">M45/$D$32</f>
        <v>1536.0376430019683</v>
      </c>
      <c r="O45" s="168">
        <f t="shared" si="34"/>
        <v>1769.8225722668678</v>
      </c>
      <c r="P45" s="169">
        <f t="shared" si="35"/>
        <v>1536.0376430019685</v>
      </c>
      <c r="Q45" s="171">
        <f t="shared" si="36"/>
        <v>1308.857675601977</v>
      </c>
      <c r="R45" s="172">
        <f t="shared" si="37"/>
        <v>1536.037643001968</v>
      </c>
      <c r="S45" s="175">
        <f t="shared" si="38"/>
        <v>1024.0762965894123</v>
      </c>
      <c r="T45" s="176">
        <f t="shared" si="39"/>
        <v>1536.0376430019685</v>
      </c>
      <c r="U45" s="166">
        <f t="shared" si="22"/>
        <v>4706.1121306294308</v>
      </c>
      <c r="V45" s="167">
        <f t="shared" si="23"/>
        <v>1536.0376430019683</v>
      </c>
      <c r="X45" s="111">
        <v>41</v>
      </c>
      <c r="Y45" s="112"/>
      <c r="Z45" s="421"/>
      <c r="AA45" s="424"/>
      <c r="AB45" s="421"/>
      <c r="AC45" s="163">
        <f t="shared" si="17"/>
        <v>6306.190255043437</v>
      </c>
      <c r="AD45" s="164">
        <f t="shared" si="18"/>
        <v>4116.5808832452749</v>
      </c>
      <c r="AE45" s="168">
        <f t="shared" si="40"/>
        <v>4743.1244936752064</v>
      </c>
      <c r="AF45" s="169">
        <f t="shared" si="41"/>
        <v>4116.5808832452758</v>
      </c>
      <c r="AG45" s="171">
        <f t="shared" si="45"/>
        <v>3507.7385706132982</v>
      </c>
      <c r="AH45" s="172">
        <f t="shared" si="46"/>
        <v>4116.580883245274</v>
      </c>
      <c r="AI45" s="119">
        <f t="shared" si="32"/>
        <v>2744.5244748596247</v>
      </c>
      <c r="AJ45" s="176">
        <f t="shared" si="33"/>
        <v>4116.5808832452749</v>
      </c>
      <c r="AK45" s="125"/>
      <c r="AL45" s="126"/>
    </row>
    <row r="46" spans="2:38" x14ac:dyDescent="0.3">
      <c r="B46" s="182"/>
      <c r="C46" s="185" t="s">
        <v>253</v>
      </c>
      <c r="D46" s="165">
        <f t="shared" ref="D46:D49" si="49">D33</f>
        <v>1.1521999999999999</v>
      </c>
      <c r="E46" s="189">
        <f t="shared" si="44"/>
        <v>10.551340631999999</v>
      </c>
      <c r="F46" s="184"/>
      <c r="H46" s="111">
        <v>42</v>
      </c>
      <c r="I46" s="161">
        <f t="shared" si="12"/>
        <v>6336.0204057851979</v>
      </c>
      <c r="J46" s="162">
        <f t="shared" si="13"/>
        <v>1573.501975758114</v>
      </c>
      <c r="K46" s="157">
        <f t="shared" si="42"/>
        <v>3718.9719197043028</v>
      </c>
      <c r="L46" s="158">
        <f t="shared" si="43"/>
        <v>1573.501975758114</v>
      </c>
      <c r="M46" s="163">
        <f t="shared" si="47"/>
        <v>2410.4476766638545</v>
      </c>
      <c r="N46" s="164">
        <f t="shared" si="48"/>
        <v>1573.5019757581138</v>
      </c>
      <c r="O46" s="168">
        <f t="shared" si="34"/>
        <v>1812.9889764684985</v>
      </c>
      <c r="P46" s="169">
        <f t="shared" si="35"/>
        <v>1573.5019757581138</v>
      </c>
      <c r="Q46" s="171">
        <f t="shared" si="36"/>
        <v>1340.7810335434888</v>
      </c>
      <c r="R46" s="172">
        <f t="shared" si="37"/>
        <v>1573.5019757581138</v>
      </c>
      <c r="S46" s="175">
        <f t="shared" si="38"/>
        <v>1049.0537672379344</v>
      </c>
      <c r="T46" s="176">
        <f t="shared" si="39"/>
        <v>1573.5019757581138</v>
      </c>
      <c r="U46" s="127"/>
      <c r="V46" s="128"/>
      <c r="X46" s="111">
        <v>42</v>
      </c>
      <c r="Y46" s="112"/>
      <c r="Z46" s="421"/>
      <c r="AA46" s="424"/>
      <c r="AB46" s="421"/>
      <c r="AC46" s="163">
        <f t="shared" si="17"/>
        <v>6459.9997734591316</v>
      </c>
      <c r="AD46" s="164">
        <f t="shared" si="18"/>
        <v>4216.9852950317454</v>
      </c>
      <c r="AE46" s="168">
        <f t="shared" si="40"/>
        <v>4858.8104569355764</v>
      </c>
      <c r="AF46" s="169">
        <f t="shared" si="41"/>
        <v>4216.9852950317454</v>
      </c>
      <c r="AG46" s="171">
        <f t="shared" si="45"/>
        <v>3593.2931698965499</v>
      </c>
      <c r="AH46" s="172">
        <f t="shared" si="46"/>
        <v>4216.9852950317454</v>
      </c>
      <c r="AI46" s="119">
        <f t="shared" si="32"/>
        <v>2811.4640961976643</v>
      </c>
      <c r="AJ46" s="176">
        <f t="shared" si="33"/>
        <v>4216.9852950317454</v>
      </c>
      <c r="AK46" s="125"/>
      <c r="AL46" s="126"/>
    </row>
    <row r="47" spans="2:38" x14ac:dyDescent="0.3">
      <c r="B47" s="182"/>
      <c r="C47" s="185" t="s">
        <v>254</v>
      </c>
      <c r="D47" s="165">
        <f t="shared" si="49"/>
        <v>0.85209999999999997</v>
      </c>
      <c r="E47" s="189">
        <f t="shared" si="44"/>
        <v>7.8031568759999992</v>
      </c>
      <c r="F47" s="184"/>
      <c r="H47" s="111">
        <v>43</v>
      </c>
      <c r="I47" s="161">
        <f t="shared" si="12"/>
        <v>6486.8780344943689</v>
      </c>
      <c r="J47" s="162">
        <f t="shared" si="13"/>
        <v>1610.9663085142595</v>
      </c>
      <c r="K47" s="157">
        <f t="shared" si="42"/>
        <v>3807.5188701734528</v>
      </c>
      <c r="L47" s="158">
        <f t="shared" si="43"/>
        <v>1610.9663085142595</v>
      </c>
      <c r="M47" s="163">
        <f t="shared" si="47"/>
        <v>2467.8392880129941</v>
      </c>
      <c r="N47" s="164">
        <f t="shared" si="48"/>
        <v>1610.9663085142595</v>
      </c>
      <c r="O47" s="168">
        <f t="shared" si="34"/>
        <v>1856.1553806701295</v>
      </c>
      <c r="P47" s="169">
        <f t="shared" si="35"/>
        <v>1610.9663085142595</v>
      </c>
      <c r="Q47" s="171">
        <f t="shared" si="36"/>
        <v>1372.7043914850005</v>
      </c>
      <c r="R47" s="172">
        <f t="shared" si="37"/>
        <v>1610.9663085142595</v>
      </c>
      <c r="S47" s="175">
        <f t="shared" si="38"/>
        <v>1074.0312378864567</v>
      </c>
      <c r="T47" s="176">
        <f t="shared" si="39"/>
        <v>1610.9663085142595</v>
      </c>
      <c r="U47" s="125"/>
      <c r="V47" s="126"/>
      <c r="X47" s="111">
        <v>43</v>
      </c>
      <c r="Y47" s="112"/>
      <c r="Z47" s="421"/>
      <c r="AA47" s="424"/>
      <c r="AB47" s="421"/>
      <c r="AC47" s="163">
        <f t="shared" si="17"/>
        <v>6613.8092918748252</v>
      </c>
      <c r="AD47" s="164">
        <f t="shared" si="18"/>
        <v>4317.3897068182159</v>
      </c>
      <c r="AE47" s="168">
        <f t="shared" si="40"/>
        <v>4974.4964201959483</v>
      </c>
      <c r="AF47" s="169">
        <f t="shared" si="41"/>
        <v>4317.3897068182159</v>
      </c>
      <c r="AG47" s="171">
        <f t="shared" si="45"/>
        <v>3678.8477691798012</v>
      </c>
      <c r="AH47" s="172">
        <f t="shared" si="46"/>
        <v>4317.389706818215</v>
      </c>
      <c r="AI47" s="119">
        <f t="shared" si="32"/>
        <v>2878.4037175357039</v>
      </c>
      <c r="AJ47" s="176">
        <f t="shared" si="33"/>
        <v>4317.389706818215</v>
      </c>
      <c r="AK47" s="125"/>
      <c r="AL47" s="126"/>
    </row>
    <row r="48" spans="2:38" x14ac:dyDescent="0.3">
      <c r="B48" s="182"/>
      <c r="C48" s="185" t="s">
        <v>255</v>
      </c>
      <c r="D48" s="165">
        <f t="shared" si="49"/>
        <v>0.66669999999999996</v>
      </c>
      <c r="E48" s="189">
        <f t="shared" si="44"/>
        <v>6.1053452519999993</v>
      </c>
      <c r="F48" s="184"/>
      <c r="H48" s="111">
        <v>44</v>
      </c>
      <c r="I48" s="161">
        <f t="shared" si="12"/>
        <v>6637.7356632035408</v>
      </c>
      <c r="J48" s="162">
        <f t="shared" si="13"/>
        <v>1648.4306412704052</v>
      </c>
      <c r="K48" s="157">
        <f t="shared" si="42"/>
        <v>3896.0658206426028</v>
      </c>
      <c r="L48" s="158">
        <f t="shared" si="43"/>
        <v>1648.4306412704052</v>
      </c>
      <c r="M48" s="163">
        <f t="shared" si="47"/>
        <v>2525.2308993621336</v>
      </c>
      <c r="N48" s="164">
        <f t="shared" si="48"/>
        <v>1648.4306412704052</v>
      </c>
      <c r="O48" s="168">
        <f t="shared" ref="O48:O79" si="50">(H48*$E$33*336)/$E$22</f>
        <v>1899.3217848717604</v>
      </c>
      <c r="P48" s="169">
        <f t="shared" ref="P48:P79" si="51">O48/$D$33</f>
        <v>1648.430641270405</v>
      </c>
      <c r="Q48" s="171">
        <f t="shared" si="36"/>
        <v>1404.6277494265123</v>
      </c>
      <c r="R48" s="172">
        <f t="shared" si="37"/>
        <v>1648.4306412704052</v>
      </c>
      <c r="S48" s="175">
        <f t="shared" si="38"/>
        <v>1099.008708534979</v>
      </c>
      <c r="T48" s="176">
        <f t="shared" si="39"/>
        <v>1648.430641270405</v>
      </c>
      <c r="U48" s="125"/>
      <c r="V48" s="126"/>
      <c r="X48" s="111">
        <v>44</v>
      </c>
      <c r="Y48" s="112"/>
      <c r="Z48" s="421"/>
      <c r="AA48" s="424"/>
      <c r="AB48" s="421"/>
      <c r="AC48" s="163">
        <f t="shared" si="17"/>
        <v>6767.6188102905189</v>
      </c>
      <c r="AD48" s="164">
        <f t="shared" si="18"/>
        <v>4417.7941186046864</v>
      </c>
      <c r="AE48" s="168">
        <f t="shared" si="40"/>
        <v>5090.1823834563174</v>
      </c>
      <c r="AF48" s="169">
        <f t="shared" si="41"/>
        <v>4417.7941186046846</v>
      </c>
      <c r="AG48" s="171">
        <f t="shared" si="45"/>
        <v>3764.402368463052</v>
      </c>
      <c r="AH48" s="172">
        <f t="shared" si="46"/>
        <v>4417.7941186046846</v>
      </c>
      <c r="AI48" s="119">
        <f t="shared" si="32"/>
        <v>2945.3433388737435</v>
      </c>
      <c r="AJ48" s="176">
        <f t="shared" si="33"/>
        <v>4417.7941186046855</v>
      </c>
      <c r="AK48" s="125"/>
      <c r="AL48" s="126"/>
    </row>
    <row r="49" spans="2:38" x14ac:dyDescent="0.3">
      <c r="B49" s="182"/>
      <c r="C49" s="185" t="s">
        <v>256</v>
      </c>
      <c r="D49" s="165">
        <f t="shared" si="49"/>
        <v>3.0638000000000001</v>
      </c>
      <c r="E49" s="189">
        <f t="shared" si="44"/>
        <v>28.056932328000002</v>
      </c>
      <c r="F49" s="184"/>
      <c r="H49" s="123">
        <v>45</v>
      </c>
      <c r="I49" s="161">
        <f t="shared" si="12"/>
        <v>6788.5932919127108</v>
      </c>
      <c r="J49" s="326">
        <f t="shared" si="13"/>
        <v>1685.8949740265505</v>
      </c>
      <c r="K49" s="157">
        <f t="shared" si="42"/>
        <v>3984.6127711117529</v>
      </c>
      <c r="L49" s="158">
        <f t="shared" si="43"/>
        <v>1685.8949740265507</v>
      </c>
      <c r="M49" s="163">
        <f t="shared" si="47"/>
        <v>2582.6225107112732</v>
      </c>
      <c r="N49" s="164">
        <f t="shared" si="48"/>
        <v>1685.8949740265507</v>
      </c>
      <c r="O49" s="168">
        <f t="shared" si="50"/>
        <v>1942.4881890733911</v>
      </c>
      <c r="P49" s="169">
        <f t="shared" si="51"/>
        <v>1685.8949740265505</v>
      </c>
      <c r="Q49" s="171">
        <f t="shared" si="36"/>
        <v>1436.5511073680236</v>
      </c>
      <c r="R49" s="172">
        <f t="shared" si="37"/>
        <v>1685.8949740265505</v>
      </c>
      <c r="S49" s="175">
        <f t="shared" si="38"/>
        <v>1123.9861791835012</v>
      </c>
      <c r="T49" s="176">
        <f t="shared" si="39"/>
        <v>1685.8949740265507</v>
      </c>
      <c r="U49" s="125"/>
      <c r="V49" s="126"/>
      <c r="X49" s="123">
        <v>45</v>
      </c>
      <c r="Y49" s="112"/>
      <c r="Z49" s="421"/>
      <c r="AA49" s="424"/>
      <c r="AB49" s="421"/>
      <c r="AC49" s="424"/>
      <c r="AD49" s="421"/>
      <c r="AE49" s="168">
        <f t="shared" si="40"/>
        <v>5205.8683467166893</v>
      </c>
      <c r="AF49" s="169">
        <f t="shared" si="41"/>
        <v>4518.1985303911561</v>
      </c>
      <c r="AG49" s="171">
        <f t="shared" si="45"/>
        <v>3849.9569677463032</v>
      </c>
      <c r="AH49" s="172">
        <f t="shared" si="46"/>
        <v>4518.1985303911551</v>
      </c>
      <c r="AI49" s="119">
        <f t="shared" si="32"/>
        <v>3012.2829602117831</v>
      </c>
      <c r="AJ49" s="176">
        <f t="shared" si="33"/>
        <v>4518.1985303911551</v>
      </c>
      <c r="AK49" s="125"/>
      <c r="AL49" s="126"/>
    </row>
    <row r="50" spans="2:38" x14ac:dyDescent="0.3">
      <c r="B50" s="182"/>
      <c r="C50" s="185" t="s">
        <v>274</v>
      </c>
      <c r="D50" s="190">
        <f>D37</f>
        <v>3.4169999999999998</v>
      </c>
      <c r="E50" s="191">
        <v>2.68</v>
      </c>
      <c r="F50" s="184"/>
      <c r="H50" s="111">
        <v>46</v>
      </c>
      <c r="I50" s="112"/>
      <c r="J50" s="421"/>
      <c r="K50" s="157">
        <f t="shared" si="42"/>
        <v>4073.1597215809024</v>
      </c>
      <c r="L50" s="158">
        <f t="shared" si="43"/>
        <v>1723.359306782696</v>
      </c>
      <c r="M50" s="163">
        <f t="shared" si="47"/>
        <v>2640.0141220604128</v>
      </c>
      <c r="N50" s="164">
        <f t="shared" si="48"/>
        <v>1723.3593067826964</v>
      </c>
      <c r="O50" s="168">
        <f t="shared" si="50"/>
        <v>1985.6545932750223</v>
      </c>
      <c r="P50" s="169">
        <f t="shared" si="51"/>
        <v>1723.3593067826962</v>
      </c>
      <c r="Q50" s="171">
        <f t="shared" si="36"/>
        <v>1468.4744653095352</v>
      </c>
      <c r="R50" s="172">
        <f t="shared" si="37"/>
        <v>1723.359306782696</v>
      </c>
      <c r="S50" s="175">
        <f t="shared" si="38"/>
        <v>1148.9636498320235</v>
      </c>
      <c r="T50" s="176">
        <f t="shared" si="39"/>
        <v>1723.3593067826962</v>
      </c>
      <c r="U50" s="125"/>
      <c r="V50" s="126"/>
      <c r="X50" s="111">
        <v>46</v>
      </c>
      <c r="Y50" s="112"/>
      <c r="Z50" s="421"/>
      <c r="AA50" s="424"/>
      <c r="AB50" s="421"/>
      <c r="AC50" s="424"/>
      <c r="AD50" s="421"/>
      <c r="AE50" s="168">
        <f t="shared" si="40"/>
        <v>5321.5543099770593</v>
      </c>
      <c r="AF50" s="169">
        <f t="shared" si="41"/>
        <v>4618.6029421776257</v>
      </c>
      <c r="AG50" s="171">
        <f t="shared" si="45"/>
        <v>3935.511567029555</v>
      </c>
      <c r="AH50" s="172">
        <f t="shared" si="46"/>
        <v>4618.6029421776257</v>
      </c>
      <c r="AI50" s="119">
        <f t="shared" si="32"/>
        <v>3079.2225815498227</v>
      </c>
      <c r="AJ50" s="176">
        <f t="shared" si="33"/>
        <v>4618.6029421776257</v>
      </c>
      <c r="AK50" s="125"/>
      <c r="AL50" s="126"/>
    </row>
    <row r="51" spans="2:38" ht="17.25" thickBot="1" x14ac:dyDescent="0.35">
      <c r="B51" s="186"/>
      <c r="C51" s="187"/>
      <c r="D51" s="187"/>
      <c r="E51" s="187"/>
      <c r="F51" s="188"/>
      <c r="H51" s="111">
        <v>47</v>
      </c>
      <c r="I51" s="112"/>
      <c r="J51" s="421"/>
      <c r="K51" s="157">
        <f t="shared" si="42"/>
        <v>4161.7066720500525</v>
      </c>
      <c r="L51" s="158">
        <f t="shared" si="43"/>
        <v>1760.8236395388417</v>
      </c>
      <c r="M51" s="163">
        <f t="shared" si="47"/>
        <v>2697.4057334095519</v>
      </c>
      <c r="N51" s="164">
        <f t="shared" si="48"/>
        <v>1760.8236395388419</v>
      </c>
      <c r="O51" s="168">
        <f t="shared" si="50"/>
        <v>2028.8209974766532</v>
      </c>
      <c r="P51" s="169">
        <f t="shared" si="51"/>
        <v>1760.8236395388417</v>
      </c>
      <c r="Q51" s="171">
        <f t="shared" si="36"/>
        <v>1500.3978232510467</v>
      </c>
      <c r="R51" s="172">
        <f t="shared" si="37"/>
        <v>1760.8236395388415</v>
      </c>
      <c r="S51" s="175">
        <f t="shared" si="38"/>
        <v>1173.9411204805456</v>
      </c>
      <c r="T51" s="176">
        <f t="shared" si="39"/>
        <v>1760.8236395388415</v>
      </c>
      <c r="U51" s="125"/>
      <c r="V51" s="126"/>
      <c r="X51" s="111">
        <v>47</v>
      </c>
      <c r="Y51" s="112"/>
      <c r="Z51" s="421"/>
      <c r="AA51" s="424"/>
      <c r="AB51" s="421"/>
      <c r="AC51" s="424"/>
      <c r="AD51" s="421"/>
      <c r="AE51" s="168">
        <f t="shared" si="40"/>
        <v>5437.2402732374312</v>
      </c>
      <c r="AF51" s="169">
        <f t="shared" si="41"/>
        <v>4719.0073539640962</v>
      </c>
      <c r="AG51" s="171">
        <f t="shared" si="45"/>
        <v>4021.0661663128058</v>
      </c>
      <c r="AH51" s="172">
        <f t="shared" si="46"/>
        <v>4719.0073539640953</v>
      </c>
      <c r="AI51" s="119">
        <f t="shared" si="32"/>
        <v>3146.1622028878623</v>
      </c>
      <c r="AJ51" s="176">
        <f t="shared" si="33"/>
        <v>4719.0073539640953</v>
      </c>
      <c r="AK51" s="125"/>
      <c r="AL51" s="126"/>
    </row>
    <row r="52" spans="2:38" ht="17.25" thickBot="1" x14ac:dyDescent="0.35">
      <c r="H52" s="111">
        <v>48</v>
      </c>
      <c r="I52" s="112"/>
      <c r="J52" s="421"/>
      <c r="K52" s="157">
        <f t="shared" si="42"/>
        <v>4250.2536225192034</v>
      </c>
      <c r="L52" s="158">
        <f t="shared" si="43"/>
        <v>1798.2879722949876</v>
      </c>
      <c r="M52" s="163">
        <f t="shared" si="47"/>
        <v>2754.7973447586915</v>
      </c>
      <c r="N52" s="164">
        <f t="shared" si="48"/>
        <v>1798.2879722949874</v>
      </c>
      <c r="O52" s="168">
        <f t="shared" si="50"/>
        <v>2071.9874016782837</v>
      </c>
      <c r="P52" s="169">
        <f t="shared" si="51"/>
        <v>1798.287972294987</v>
      </c>
      <c r="Q52" s="171">
        <f t="shared" si="36"/>
        <v>1532.3211811925585</v>
      </c>
      <c r="R52" s="172">
        <f t="shared" si="37"/>
        <v>1798.2879722949872</v>
      </c>
      <c r="S52" s="175">
        <f t="shared" si="38"/>
        <v>1198.9185911290681</v>
      </c>
      <c r="T52" s="176">
        <f t="shared" si="39"/>
        <v>1798.2879722949874</v>
      </c>
      <c r="U52" s="125"/>
      <c r="V52" s="126"/>
      <c r="X52" s="111">
        <v>48</v>
      </c>
      <c r="Y52" s="112"/>
      <c r="Z52" s="421"/>
      <c r="AA52" s="424"/>
      <c r="AB52" s="421"/>
      <c r="AC52" s="424"/>
      <c r="AD52" s="421"/>
      <c r="AE52" s="168">
        <f t="shared" si="40"/>
        <v>5552.9262364978022</v>
      </c>
      <c r="AF52" s="169">
        <f t="shared" si="41"/>
        <v>4819.4117657505667</v>
      </c>
      <c r="AG52" s="171">
        <f t="shared" si="45"/>
        <v>4106.620765596057</v>
      </c>
      <c r="AH52" s="172">
        <f t="shared" si="46"/>
        <v>4819.4117657505658</v>
      </c>
      <c r="AI52" s="119">
        <f t="shared" si="32"/>
        <v>3213.101824225902</v>
      </c>
      <c r="AJ52" s="176">
        <f t="shared" si="33"/>
        <v>4819.4117657505658</v>
      </c>
      <c r="AK52" s="125"/>
      <c r="AL52" s="126"/>
    </row>
    <row r="53" spans="2:38" x14ac:dyDescent="0.3">
      <c r="B53" s="192"/>
      <c r="C53" s="576" t="s">
        <v>214</v>
      </c>
      <c r="D53" s="576"/>
      <c r="E53" s="576"/>
      <c r="F53" s="193"/>
      <c r="H53" s="111">
        <v>49</v>
      </c>
      <c r="I53" s="112"/>
      <c r="J53" s="421"/>
      <c r="K53" s="157">
        <f t="shared" si="42"/>
        <v>4338.8005729883535</v>
      </c>
      <c r="L53" s="158">
        <f t="shared" si="43"/>
        <v>1835.7523050511331</v>
      </c>
      <c r="M53" s="163">
        <f t="shared" si="47"/>
        <v>2812.1889561078306</v>
      </c>
      <c r="N53" s="164">
        <f t="shared" si="48"/>
        <v>1835.7523050511329</v>
      </c>
      <c r="O53" s="168">
        <f t="shared" si="50"/>
        <v>2115.1538058799151</v>
      </c>
      <c r="P53" s="169">
        <f t="shared" si="51"/>
        <v>1835.7523050511329</v>
      </c>
      <c r="Q53" s="171">
        <f t="shared" ref="Q53:Q84" si="52">(H53*$E$34*336)/$E$22</f>
        <v>1564.2445391340702</v>
      </c>
      <c r="R53" s="172">
        <f t="shared" ref="R53:R84" si="53">Q53/$D$34</f>
        <v>1835.7523050511329</v>
      </c>
      <c r="S53" s="175">
        <f t="shared" si="38"/>
        <v>1223.8960617775901</v>
      </c>
      <c r="T53" s="176">
        <f t="shared" si="39"/>
        <v>1835.7523050511327</v>
      </c>
      <c r="U53" s="125"/>
      <c r="V53" s="126"/>
      <c r="X53" s="111">
        <v>49</v>
      </c>
      <c r="Y53" s="112"/>
      <c r="Z53" s="421"/>
      <c r="AA53" s="424"/>
      <c r="AB53" s="421"/>
      <c r="AC53" s="424"/>
      <c r="AD53" s="421"/>
      <c r="AE53" s="168">
        <f t="shared" si="40"/>
        <v>5668.6121997581731</v>
      </c>
      <c r="AF53" s="169">
        <f t="shared" si="41"/>
        <v>4919.8161775370363</v>
      </c>
      <c r="AG53" s="171">
        <f t="shared" si="45"/>
        <v>4192.1753648793083</v>
      </c>
      <c r="AH53" s="172">
        <f t="shared" si="46"/>
        <v>4919.8161775370363</v>
      </c>
      <c r="AI53" s="119">
        <f t="shared" si="32"/>
        <v>3280.041445563942</v>
      </c>
      <c r="AJ53" s="176">
        <f t="shared" si="33"/>
        <v>4919.8161775370363</v>
      </c>
      <c r="AK53" s="125"/>
      <c r="AL53" s="126"/>
    </row>
    <row r="54" spans="2:38" x14ac:dyDescent="0.3">
      <c r="B54" s="194"/>
      <c r="C54" s="195"/>
      <c r="D54" s="195"/>
      <c r="E54" s="195"/>
      <c r="F54" s="196"/>
      <c r="H54" s="123">
        <v>50</v>
      </c>
      <c r="I54" s="112"/>
      <c r="J54" s="421"/>
      <c r="K54" s="157">
        <f t="shared" si="42"/>
        <v>4427.3475234575035</v>
      </c>
      <c r="L54" s="158">
        <f t="shared" si="43"/>
        <v>1873.2166378072786</v>
      </c>
      <c r="M54" s="163">
        <f t="shared" si="47"/>
        <v>2869.5805674569701</v>
      </c>
      <c r="N54" s="164">
        <f t="shared" si="48"/>
        <v>1873.2166378072786</v>
      </c>
      <c r="O54" s="168">
        <f t="shared" si="50"/>
        <v>2158.3202100815456</v>
      </c>
      <c r="P54" s="169">
        <f t="shared" si="51"/>
        <v>1873.2166378072782</v>
      </c>
      <c r="Q54" s="171">
        <f t="shared" si="52"/>
        <v>1596.167897075582</v>
      </c>
      <c r="R54" s="172">
        <f t="shared" si="53"/>
        <v>1873.2166378072786</v>
      </c>
      <c r="S54" s="175">
        <f t="shared" si="38"/>
        <v>1248.8735324261124</v>
      </c>
      <c r="T54" s="176">
        <f t="shared" si="39"/>
        <v>1873.2166378072784</v>
      </c>
      <c r="U54" s="125"/>
      <c r="V54" s="126"/>
      <c r="X54" s="123">
        <v>50</v>
      </c>
      <c r="Y54" s="112"/>
      <c r="Z54" s="421"/>
      <c r="AA54" s="424"/>
      <c r="AB54" s="421"/>
      <c r="AC54" s="424"/>
      <c r="AD54" s="421"/>
      <c r="AE54" s="168">
        <f t="shared" si="40"/>
        <v>5784.2981630185441</v>
      </c>
      <c r="AF54" s="169">
        <f t="shared" si="41"/>
        <v>5020.2205893235068</v>
      </c>
      <c r="AG54" s="171">
        <f t="shared" si="45"/>
        <v>4277.7299641625596</v>
      </c>
      <c r="AH54" s="172">
        <f t="shared" si="46"/>
        <v>5020.2205893235059</v>
      </c>
      <c r="AI54" s="119">
        <f t="shared" si="32"/>
        <v>3346.9810669019816</v>
      </c>
      <c r="AJ54" s="176">
        <f t="shared" si="33"/>
        <v>5020.2205893235068</v>
      </c>
      <c r="AK54" s="125"/>
      <c r="AL54" s="126"/>
    </row>
    <row r="55" spans="2:38" x14ac:dyDescent="0.3">
      <c r="B55" s="194"/>
      <c r="C55" s="197">
        <v>245</v>
      </c>
      <c r="D55" s="198">
        <v>0.75</v>
      </c>
      <c r="E55" s="197">
        <v>16</v>
      </c>
      <c r="F55" s="196"/>
      <c r="H55" s="111">
        <v>51</v>
      </c>
      <c r="I55" s="112"/>
      <c r="J55" s="421"/>
      <c r="K55" s="157">
        <f t="shared" si="42"/>
        <v>4515.8944739266535</v>
      </c>
      <c r="L55" s="158">
        <f t="shared" si="43"/>
        <v>1910.6809705634244</v>
      </c>
      <c r="M55" s="163">
        <f t="shared" si="47"/>
        <v>2926.9721788061092</v>
      </c>
      <c r="N55" s="164">
        <f t="shared" si="48"/>
        <v>1910.6809705634239</v>
      </c>
      <c r="O55" s="168">
        <f t="shared" si="50"/>
        <v>2201.486614283177</v>
      </c>
      <c r="P55" s="169">
        <f t="shared" si="51"/>
        <v>1910.6809705634241</v>
      </c>
      <c r="Q55" s="171">
        <f t="shared" si="52"/>
        <v>1628.0912550170935</v>
      </c>
      <c r="R55" s="172">
        <f t="shared" si="53"/>
        <v>1910.6809705634241</v>
      </c>
      <c r="S55" s="175">
        <f t="shared" si="38"/>
        <v>1273.8510030746349</v>
      </c>
      <c r="T55" s="176">
        <f t="shared" si="39"/>
        <v>1910.6809705634244</v>
      </c>
      <c r="U55" s="125"/>
      <c r="V55" s="126"/>
      <c r="X55" s="111">
        <v>51</v>
      </c>
      <c r="Y55" s="112"/>
      <c r="Z55" s="421"/>
      <c r="AA55" s="424"/>
      <c r="AB55" s="421"/>
      <c r="AC55" s="424"/>
      <c r="AD55" s="421"/>
      <c r="AE55" s="168">
        <f t="shared" si="40"/>
        <v>5899.9841262789141</v>
      </c>
      <c r="AF55" s="169">
        <f t="shared" si="41"/>
        <v>5120.6250011099764</v>
      </c>
      <c r="AG55" s="171">
        <f t="shared" si="45"/>
        <v>4363.2845634458108</v>
      </c>
      <c r="AH55" s="172">
        <f t="shared" si="46"/>
        <v>5120.6250011099764</v>
      </c>
      <c r="AI55" s="119">
        <f t="shared" si="32"/>
        <v>3413.9206882400213</v>
      </c>
      <c r="AJ55" s="176">
        <f t="shared" si="33"/>
        <v>5120.6250011099764</v>
      </c>
      <c r="AK55" s="125"/>
      <c r="AL55" s="126"/>
    </row>
    <row r="56" spans="2:38" x14ac:dyDescent="0.3">
      <c r="B56" s="194"/>
      <c r="C56" s="197">
        <v>265</v>
      </c>
      <c r="D56" s="198">
        <v>0.6</v>
      </c>
      <c r="E56" s="197">
        <v>17</v>
      </c>
      <c r="F56" s="196"/>
      <c r="H56" s="111">
        <v>52</v>
      </c>
      <c r="I56" s="112"/>
      <c r="J56" s="421"/>
      <c r="K56" s="157">
        <f t="shared" si="42"/>
        <v>4604.4414243958036</v>
      </c>
      <c r="L56" s="158">
        <f t="shared" si="43"/>
        <v>1948.1453033195698</v>
      </c>
      <c r="M56" s="163">
        <f t="shared" si="47"/>
        <v>2984.3637901552488</v>
      </c>
      <c r="N56" s="164">
        <f t="shared" si="48"/>
        <v>1948.1453033195696</v>
      </c>
      <c r="O56" s="168">
        <f t="shared" si="50"/>
        <v>2244.6530184848079</v>
      </c>
      <c r="P56" s="169">
        <f t="shared" si="51"/>
        <v>1948.1453033195696</v>
      </c>
      <c r="Q56" s="171">
        <f t="shared" si="52"/>
        <v>1660.0146129586051</v>
      </c>
      <c r="R56" s="172">
        <f t="shared" si="53"/>
        <v>1948.1453033195694</v>
      </c>
      <c r="S56" s="175">
        <f t="shared" si="38"/>
        <v>1298.828473723157</v>
      </c>
      <c r="T56" s="176">
        <f t="shared" si="39"/>
        <v>1948.1453033195696</v>
      </c>
      <c r="U56" s="125"/>
      <c r="V56" s="126"/>
      <c r="X56" s="111">
        <v>52</v>
      </c>
      <c r="Y56" s="112"/>
      <c r="Z56" s="421"/>
      <c r="AA56" s="424"/>
      <c r="AB56" s="421"/>
      <c r="AC56" s="424"/>
      <c r="AD56" s="421"/>
      <c r="AE56" s="168">
        <f t="shared" si="40"/>
        <v>6015.670089539286</v>
      </c>
      <c r="AF56" s="169">
        <f t="shared" si="41"/>
        <v>5221.029412896447</v>
      </c>
      <c r="AG56" s="171">
        <f t="shared" si="45"/>
        <v>4448.8391627290621</v>
      </c>
      <c r="AH56" s="172">
        <f t="shared" si="46"/>
        <v>5221.029412896447</v>
      </c>
      <c r="AI56" s="119">
        <f t="shared" si="32"/>
        <v>3480.8603095780609</v>
      </c>
      <c r="AJ56" s="176">
        <f t="shared" si="33"/>
        <v>5221.029412896447</v>
      </c>
      <c r="AK56" s="125"/>
      <c r="AL56" s="126"/>
    </row>
    <row r="57" spans="2:38" x14ac:dyDescent="0.3">
      <c r="B57" s="194"/>
      <c r="C57" s="197">
        <v>265</v>
      </c>
      <c r="D57" s="198">
        <v>0.7</v>
      </c>
      <c r="E57" s="197">
        <v>17</v>
      </c>
      <c r="F57" s="196"/>
      <c r="H57" s="111">
        <v>53</v>
      </c>
      <c r="I57" s="112"/>
      <c r="J57" s="421"/>
      <c r="K57" s="157">
        <f t="shared" si="42"/>
        <v>4692.9883748649527</v>
      </c>
      <c r="L57" s="158">
        <f t="shared" si="43"/>
        <v>1985.6096360757149</v>
      </c>
      <c r="M57" s="163">
        <f t="shared" si="47"/>
        <v>3041.7554015043879</v>
      </c>
      <c r="N57" s="164">
        <f t="shared" si="48"/>
        <v>1985.6096360757151</v>
      </c>
      <c r="O57" s="168">
        <f t="shared" si="50"/>
        <v>2287.8194226864384</v>
      </c>
      <c r="P57" s="169">
        <f t="shared" si="51"/>
        <v>1985.6096360757149</v>
      </c>
      <c r="Q57" s="171">
        <f t="shared" si="52"/>
        <v>1691.9379709001169</v>
      </c>
      <c r="R57" s="172">
        <f t="shared" si="53"/>
        <v>1985.6096360757151</v>
      </c>
      <c r="S57" s="175">
        <f t="shared" ref="S57:S88" si="54">(H57*$E$35*336)/$E$22</f>
        <v>1323.8059443716793</v>
      </c>
      <c r="T57" s="176">
        <f t="shared" ref="T57:T88" si="55">S57/$D$35</f>
        <v>1985.6096360757153</v>
      </c>
      <c r="U57" s="125"/>
      <c r="V57" s="126"/>
      <c r="X57" s="111">
        <v>53</v>
      </c>
      <c r="Y57" s="112"/>
      <c r="Z57" s="421"/>
      <c r="AA57" s="424"/>
      <c r="AB57" s="421"/>
      <c r="AC57" s="424"/>
      <c r="AD57" s="421"/>
      <c r="AE57" s="168">
        <f t="shared" si="40"/>
        <v>6131.356052799656</v>
      </c>
      <c r="AF57" s="169">
        <f t="shared" si="41"/>
        <v>5321.4338246829166</v>
      </c>
      <c r="AG57" s="171">
        <f t="shared" si="45"/>
        <v>4534.3937620123133</v>
      </c>
      <c r="AH57" s="172">
        <f t="shared" si="46"/>
        <v>5321.4338246829166</v>
      </c>
      <c r="AI57" s="119">
        <f t="shared" si="32"/>
        <v>3547.7999309161</v>
      </c>
      <c r="AJ57" s="176">
        <f t="shared" si="33"/>
        <v>5321.4338246829166</v>
      </c>
      <c r="AK57" s="125"/>
      <c r="AL57" s="126"/>
    </row>
    <row r="58" spans="2:38" x14ac:dyDescent="0.3">
      <c r="B58" s="194"/>
      <c r="C58" s="197">
        <v>265</v>
      </c>
      <c r="D58" s="198">
        <v>0.65</v>
      </c>
      <c r="E58" s="197">
        <v>18</v>
      </c>
      <c r="F58" s="196"/>
      <c r="H58" s="111">
        <v>54</v>
      </c>
      <c r="I58" s="112"/>
      <c r="J58" s="421"/>
      <c r="K58" s="157">
        <f t="shared" si="42"/>
        <v>4781.5353253341036</v>
      </c>
      <c r="L58" s="158">
        <f t="shared" si="43"/>
        <v>2023.0739688318608</v>
      </c>
      <c r="M58" s="163">
        <f t="shared" si="47"/>
        <v>3099.147012853527</v>
      </c>
      <c r="N58" s="164">
        <f t="shared" si="48"/>
        <v>2023.0739688318604</v>
      </c>
      <c r="O58" s="168">
        <f t="shared" si="50"/>
        <v>2330.9858268880698</v>
      </c>
      <c r="P58" s="169">
        <f t="shared" si="51"/>
        <v>2023.0739688318608</v>
      </c>
      <c r="Q58" s="171">
        <f t="shared" si="52"/>
        <v>1723.8613288416284</v>
      </c>
      <c r="R58" s="172">
        <f t="shared" si="53"/>
        <v>2023.0739688318606</v>
      </c>
      <c r="S58" s="175">
        <f t="shared" si="54"/>
        <v>1348.7834150202016</v>
      </c>
      <c r="T58" s="176">
        <f t="shared" si="55"/>
        <v>2023.0739688318608</v>
      </c>
      <c r="U58" s="125"/>
      <c r="V58" s="126"/>
      <c r="X58" s="111">
        <v>54</v>
      </c>
      <c r="Y58" s="112"/>
      <c r="Z58" s="421"/>
      <c r="AA58" s="424"/>
      <c r="AB58" s="421"/>
      <c r="AC58" s="424"/>
      <c r="AD58" s="421"/>
      <c r="AE58" s="168">
        <f t="shared" si="40"/>
        <v>6247.0420160600279</v>
      </c>
      <c r="AF58" s="169">
        <f t="shared" si="41"/>
        <v>5421.838236469388</v>
      </c>
      <c r="AG58" s="171">
        <f t="shared" si="45"/>
        <v>4619.9483612955646</v>
      </c>
      <c r="AH58" s="172">
        <f t="shared" si="46"/>
        <v>5421.8382364693871</v>
      </c>
      <c r="AI58" s="119">
        <f t="shared" si="32"/>
        <v>3614.7395522541401</v>
      </c>
      <c r="AJ58" s="176">
        <f t="shared" si="33"/>
        <v>5421.8382364693871</v>
      </c>
      <c r="AK58" s="125"/>
      <c r="AL58" s="126"/>
    </row>
    <row r="59" spans="2:38" ht="17.25" thickBot="1" x14ac:dyDescent="0.35">
      <c r="B59" s="194"/>
      <c r="C59" s="197">
        <v>275</v>
      </c>
      <c r="D59" s="198">
        <v>0.55000000000000004</v>
      </c>
      <c r="E59" s="197">
        <v>20</v>
      </c>
      <c r="F59" s="196"/>
      <c r="H59" s="123">
        <v>55</v>
      </c>
      <c r="I59" s="112"/>
      <c r="J59" s="421"/>
      <c r="K59" s="157">
        <f t="shared" si="42"/>
        <v>4870.0822758032537</v>
      </c>
      <c r="L59" s="158">
        <f t="shared" si="43"/>
        <v>2060.5383015880066</v>
      </c>
      <c r="M59" s="163">
        <f t="shared" si="47"/>
        <v>3156.5386242026671</v>
      </c>
      <c r="N59" s="164">
        <f t="shared" si="48"/>
        <v>2060.5383015880066</v>
      </c>
      <c r="O59" s="168">
        <f t="shared" si="50"/>
        <v>2374.1522310897008</v>
      </c>
      <c r="P59" s="169">
        <f t="shared" si="51"/>
        <v>2060.5383015880066</v>
      </c>
      <c r="Q59" s="171">
        <f t="shared" si="52"/>
        <v>1755.7846867831402</v>
      </c>
      <c r="R59" s="172">
        <f t="shared" si="53"/>
        <v>2060.5383015880066</v>
      </c>
      <c r="S59" s="175">
        <f t="shared" si="54"/>
        <v>1373.7608856687236</v>
      </c>
      <c r="T59" s="176">
        <f t="shared" si="55"/>
        <v>2060.5383015880061</v>
      </c>
      <c r="U59" s="125"/>
      <c r="V59" s="126"/>
      <c r="X59" s="129">
        <v>55</v>
      </c>
      <c r="Y59" s="130"/>
      <c r="Z59" s="131"/>
      <c r="AA59" s="132"/>
      <c r="AB59" s="131"/>
      <c r="AC59" s="132"/>
      <c r="AD59" s="131"/>
      <c r="AE59" s="207">
        <f t="shared" si="40"/>
        <v>6362.7279793203979</v>
      </c>
      <c r="AF59" s="208">
        <f t="shared" si="41"/>
        <v>5522.2426482558567</v>
      </c>
      <c r="AG59" s="209">
        <f t="shared" si="45"/>
        <v>4705.502960578815</v>
      </c>
      <c r="AH59" s="210">
        <f t="shared" si="46"/>
        <v>5522.2426482558567</v>
      </c>
      <c r="AI59" s="425">
        <f t="shared" si="32"/>
        <v>3681.6791735921797</v>
      </c>
      <c r="AJ59" s="212">
        <f t="shared" si="33"/>
        <v>5522.2426482558567</v>
      </c>
      <c r="AK59" s="133"/>
      <c r="AL59" s="134"/>
    </row>
    <row r="60" spans="2:38" x14ac:dyDescent="0.3">
      <c r="B60" s="194"/>
      <c r="C60" s="197">
        <v>285</v>
      </c>
      <c r="D60" s="198">
        <v>0.45</v>
      </c>
      <c r="E60" s="197">
        <v>22</v>
      </c>
      <c r="F60" s="196"/>
      <c r="H60" s="111">
        <v>56</v>
      </c>
      <c r="I60" s="112"/>
      <c r="J60" s="421"/>
      <c r="K60" s="157">
        <f t="shared" si="42"/>
        <v>4958.6292262724037</v>
      </c>
      <c r="L60" s="158">
        <f t="shared" si="43"/>
        <v>2098.0026343441518</v>
      </c>
      <c r="M60" s="163">
        <f t="shared" si="47"/>
        <v>3213.9302355518062</v>
      </c>
      <c r="N60" s="164">
        <f t="shared" si="48"/>
        <v>2098.0026343441518</v>
      </c>
      <c r="O60" s="168">
        <f t="shared" si="50"/>
        <v>2417.3186352913312</v>
      </c>
      <c r="P60" s="169">
        <f t="shared" si="51"/>
        <v>2098.0026343441518</v>
      </c>
      <c r="Q60" s="171">
        <f t="shared" si="52"/>
        <v>1787.7080447246519</v>
      </c>
      <c r="R60" s="172">
        <f t="shared" si="53"/>
        <v>2098.0026343441523</v>
      </c>
      <c r="S60" s="175">
        <f t="shared" si="54"/>
        <v>1398.7383563172459</v>
      </c>
      <c r="T60" s="176">
        <f t="shared" si="55"/>
        <v>2098.0026343441518</v>
      </c>
      <c r="U60" s="125"/>
      <c r="V60" s="126"/>
    </row>
    <row r="61" spans="2:38" ht="17.25" thickBot="1" x14ac:dyDescent="0.35">
      <c r="B61" s="199"/>
      <c r="C61" s="200"/>
      <c r="D61" s="200"/>
      <c r="E61" s="200"/>
      <c r="F61" s="201"/>
      <c r="H61" s="111">
        <v>57</v>
      </c>
      <c r="I61" s="112"/>
      <c r="J61" s="421"/>
      <c r="K61" s="157">
        <f t="shared" si="42"/>
        <v>5047.1761767415537</v>
      </c>
      <c r="L61" s="158">
        <f t="shared" si="43"/>
        <v>2135.4669671002976</v>
      </c>
      <c r="M61" s="163">
        <f t="shared" si="47"/>
        <v>3271.3218469009462</v>
      </c>
      <c r="N61" s="164">
        <f t="shared" si="48"/>
        <v>2135.4669671002976</v>
      </c>
      <c r="O61" s="168">
        <f t="shared" si="50"/>
        <v>2460.4850394929626</v>
      </c>
      <c r="P61" s="169">
        <f t="shared" si="51"/>
        <v>2135.4669671002976</v>
      </c>
      <c r="Q61" s="171">
        <f t="shared" si="52"/>
        <v>1819.6314026661635</v>
      </c>
      <c r="R61" s="172">
        <f t="shared" si="53"/>
        <v>2135.4669671002976</v>
      </c>
      <c r="S61" s="175">
        <f t="shared" si="54"/>
        <v>1423.7158269657684</v>
      </c>
      <c r="T61" s="176">
        <f t="shared" si="55"/>
        <v>2135.4669671002976</v>
      </c>
      <c r="U61" s="125"/>
      <c r="V61" s="126"/>
    </row>
    <row r="62" spans="2:38" ht="17.25" thickBot="1" x14ac:dyDescent="0.35">
      <c r="H62" s="111">
        <v>58</v>
      </c>
      <c r="I62" s="112"/>
      <c r="J62" s="421"/>
      <c r="K62" s="157">
        <f t="shared" si="42"/>
        <v>5135.7231272107038</v>
      </c>
      <c r="L62" s="158">
        <f t="shared" si="43"/>
        <v>2172.9312998564433</v>
      </c>
      <c r="M62" s="163">
        <f t="shared" si="47"/>
        <v>3328.7134582500848</v>
      </c>
      <c r="N62" s="164">
        <f t="shared" si="48"/>
        <v>2172.9312998564428</v>
      </c>
      <c r="O62" s="168">
        <f t="shared" si="50"/>
        <v>2503.6514436945936</v>
      </c>
      <c r="P62" s="169">
        <f t="shared" si="51"/>
        <v>2172.9312998564433</v>
      </c>
      <c r="Q62" s="171">
        <f t="shared" si="52"/>
        <v>1851.5547606076748</v>
      </c>
      <c r="R62" s="172">
        <f t="shared" si="53"/>
        <v>2172.9312998564428</v>
      </c>
      <c r="S62" s="175">
        <f t="shared" si="54"/>
        <v>1448.6932976142905</v>
      </c>
      <c r="T62" s="176">
        <f t="shared" si="55"/>
        <v>2172.9312998564428</v>
      </c>
      <c r="U62" s="125"/>
      <c r="V62" s="126"/>
    </row>
    <row r="63" spans="2:38" x14ac:dyDescent="0.3">
      <c r="B63" s="202"/>
      <c r="C63" s="580" t="s">
        <v>230</v>
      </c>
      <c r="D63" s="580"/>
      <c r="E63" s="580"/>
      <c r="F63" s="203"/>
      <c r="H63" s="111">
        <v>59</v>
      </c>
      <c r="I63" s="112"/>
      <c r="J63" s="421"/>
      <c r="K63" s="157">
        <f t="shared" si="42"/>
        <v>5224.2700776798538</v>
      </c>
      <c r="L63" s="158">
        <f t="shared" si="43"/>
        <v>2210.3956326125885</v>
      </c>
      <c r="M63" s="163">
        <f t="shared" si="47"/>
        <v>3386.1050695992249</v>
      </c>
      <c r="N63" s="164">
        <f t="shared" si="48"/>
        <v>2210.395632612589</v>
      </c>
      <c r="O63" s="168">
        <f t="shared" si="50"/>
        <v>2546.8178478962241</v>
      </c>
      <c r="P63" s="169">
        <f t="shared" si="51"/>
        <v>2210.3956326125885</v>
      </c>
      <c r="Q63" s="171">
        <f t="shared" si="52"/>
        <v>1883.4781185491865</v>
      </c>
      <c r="R63" s="172">
        <f t="shared" si="53"/>
        <v>2210.3956326125885</v>
      </c>
      <c r="S63" s="175">
        <f t="shared" si="54"/>
        <v>1473.6707682628128</v>
      </c>
      <c r="T63" s="176">
        <f t="shared" si="55"/>
        <v>2210.3956326125885</v>
      </c>
      <c r="U63" s="125"/>
      <c r="V63" s="126"/>
    </row>
    <row r="64" spans="2:38" x14ac:dyDescent="0.3">
      <c r="B64" s="204"/>
      <c r="C64" s="205"/>
      <c r="D64" s="205"/>
      <c r="E64" s="205"/>
      <c r="F64" s="206"/>
      <c r="H64" s="123">
        <v>60</v>
      </c>
      <c r="I64" s="112"/>
      <c r="J64" s="421"/>
      <c r="K64" s="157">
        <f t="shared" si="42"/>
        <v>5312.8170281490038</v>
      </c>
      <c r="L64" s="158">
        <f t="shared" si="43"/>
        <v>2247.8599653687343</v>
      </c>
      <c r="M64" s="163">
        <f t="shared" si="47"/>
        <v>3443.496680948364</v>
      </c>
      <c r="N64" s="164">
        <f t="shared" si="48"/>
        <v>2247.8599653687343</v>
      </c>
      <c r="O64" s="168">
        <f t="shared" si="50"/>
        <v>2589.9842520978555</v>
      </c>
      <c r="P64" s="169">
        <f t="shared" si="51"/>
        <v>2247.8599653687343</v>
      </c>
      <c r="Q64" s="171">
        <f t="shared" si="52"/>
        <v>1915.4014764906981</v>
      </c>
      <c r="R64" s="172">
        <f t="shared" si="53"/>
        <v>2247.8599653687338</v>
      </c>
      <c r="S64" s="175">
        <f t="shared" si="54"/>
        <v>1498.6482389113348</v>
      </c>
      <c r="T64" s="176">
        <f t="shared" si="55"/>
        <v>2247.8599653687338</v>
      </c>
      <c r="U64" s="125"/>
      <c r="V64" s="126"/>
    </row>
    <row r="65" spans="2:22" x14ac:dyDescent="0.3">
      <c r="B65" s="204"/>
      <c r="C65" s="103" t="s">
        <v>231</v>
      </c>
      <c r="D65" s="213">
        <f>E65</f>
        <v>3.077</v>
      </c>
      <c r="E65" s="103">
        <v>3.077</v>
      </c>
      <c r="F65" s="206"/>
      <c r="H65" s="111">
        <v>61</v>
      </c>
      <c r="I65" s="112"/>
      <c r="J65" s="421"/>
      <c r="K65" s="157">
        <f t="shared" si="42"/>
        <v>5401.3639786181539</v>
      </c>
      <c r="L65" s="158">
        <f t="shared" si="43"/>
        <v>2285.32429812488</v>
      </c>
      <c r="M65" s="163">
        <f t="shared" si="47"/>
        <v>3500.8882922975035</v>
      </c>
      <c r="N65" s="164">
        <f t="shared" si="48"/>
        <v>2285.32429812488</v>
      </c>
      <c r="O65" s="168">
        <f t="shared" si="50"/>
        <v>2633.1506562994864</v>
      </c>
      <c r="P65" s="169">
        <f t="shared" si="51"/>
        <v>2285.32429812488</v>
      </c>
      <c r="Q65" s="171">
        <f t="shared" si="52"/>
        <v>1947.3248344322096</v>
      </c>
      <c r="R65" s="172">
        <f t="shared" si="53"/>
        <v>2285.3242981248795</v>
      </c>
      <c r="S65" s="175">
        <f t="shared" si="54"/>
        <v>1523.6257095598571</v>
      </c>
      <c r="T65" s="176">
        <f t="shared" si="55"/>
        <v>2285.3242981248795</v>
      </c>
      <c r="U65" s="125"/>
      <c r="V65" s="126"/>
    </row>
    <row r="66" spans="2:22" x14ac:dyDescent="0.3">
      <c r="B66" s="204"/>
      <c r="C66" s="103" t="s">
        <v>232</v>
      </c>
      <c r="D66" s="213">
        <f t="shared" ref="D66:D69" si="56">E66</f>
        <v>3.2309999999999999</v>
      </c>
      <c r="E66" s="103">
        <v>3.2309999999999999</v>
      </c>
      <c r="F66" s="206"/>
      <c r="H66" s="111">
        <v>62</v>
      </c>
      <c r="I66" s="112"/>
      <c r="J66" s="421"/>
      <c r="K66" s="157">
        <f t="shared" si="42"/>
        <v>5489.9109290873048</v>
      </c>
      <c r="L66" s="158">
        <f t="shared" si="43"/>
        <v>2322.7886308810257</v>
      </c>
      <c r="M66" s="163">
        <f t="shared" si="47"/>
        <v>3558.2799036466427</v>
      </c>
      <c r="N66" s="164">
        <f t="shared" si="48"/>
        <v>2322.7886308810253</v>
      </c>
      <c r="O66" s="168">
        <f t="shared" si="50"/>
        <v>2676.3170605011169</v>
      </c>
      <c r="P66" s="169">
        <f t="shared" si="51"/>
        <v>2322.7886308810253</v>
      </c>
      <c r="Q66" s="171">
        <f t="shared" si="52"/>
        <v>1979.2481923737216</v>
      </c>
      <c r="R66" s="172">
        <f t="shared" si="53"/>
        <v>2322.7886308810253</v>
      </c>
      <c r="S66" s="175">
        <f t="shared" si="54"/>
        <v>1548.6031802083796</v>
      </c>
      <c r="T66" s="176">
        <f t="shared" si="55"/>
        <v>2322.7886308810257</v>
      </c>
      <c r="U66" s="125"/>
      <c r="V66" s="126"/>
    </row>
    <row r="67" spans="2:22" x14ac:dyDescent="0.3">
      <c r="B67" s="204"/>
      <c r="C67" s="103" t="s">
        <v>233</v>
      </c>
      <c r="D67" s="213">
        <f t="shared" si="56"/>
        <v>3.4169999999999998</v>
      </c>
      <c r="E67" s="103">
        <v>3.4169999999999998</v>
      </c>
      <c r="F67" s="206"/>
      <c r="H67" s="111">
        <v>63</v>
      </c>
      <c r="I67" s="112"/>
      <c r="J67" s="421"/>
      <c r="K67" s="157">
        <f t="shared" si="42"/>
        <v>5578.4578795564539</v>
      </c>
      <c r="L67" s="158">
        <f t="shared" si="43"/>
        <v>2360.252963637171</v>
      </c>
      <c r="M67" s="163">
        <f t="shared" si="47"/>
        <v>3615.6715149957822</v>
      </c>
      <c r="N67" s="164">
        <f t="shared" si="48"/>
        <v>2360.252963637171</v>
      </c>
      <c r="O67" s="168">
        <f t="shared" si="50"/>
        <v>2719.4834647027478</v>
      </c>
      <c r="P67" s="169">
        <f t="shared" si="51"/>
        <v>2360.2529636371705</v>
      </c>
      <c r="Q67" s="171">
        <f t="shared" si="52"/>
        <v>2011.1715503152332</v>
      </c>
      <c r="R67" s="172">
        <f t="shared" si="53"/>
        <v>2360.252963637171</v>
      </c>
      <c r="S67" s="175">
        <f t="shared" si="54"/>
        <v>1573.5806508569017</v>
      </c>
      <c r="T67" s="176">
        <f t="shared" si="55"/>
        <v>2360.252963637171</v>
      </c>
      <c r="U67" s="125"/>
      <c r="V67" s="126"/>
    </row>
    <row r="68" spans="2:22" x14ac:dyDescent="0.3">
      <c r="B68" s="204"/>
      <c r="C68" s="103" t="s">
        <v>234</v>
      </c>
      <c r="D68" s="213">
        <f t="shared" si="56"/>
        <v>3.7269999999999999</v>
      </c>
      <c r="E68" s="103">
        <v>3.7269999999999999</v>
      </c>
      <c r="F68" s="206"/>
      <c r="H68" s="111">
        <v>64</v>
      </c>
      <c r="I68" s="112"/>
      <c r="J68" s="421"/>
      <c r="K68" s="157">
        <f t="shared" si="42"/>
        <v>5667.0048300256049</v>
      </c>
      <c r="L68" s="158">
        <f t="shared" si="43"/>
        <v>2397.7172963933167</v>
      </c>
      <c r="M68" s="163">
        <f t="shared" si="47"/>
        <v>3673.0631263449218</v>
      </c>
      <c r="N68" s="164">
        <f t="shared" si="48"/>
        <v>2397.7172963933167</v>
      </c>
      <c r="O68" s="168">
        <f t="shared" si="50"/>
        <v>2762.6498689043788</v>
      </c>
      <c r="P68" s="169">
        <f t="shared" si="51"/>
        <v>2397.7172963933162</v>
      </c>
      <c r="Q68" s="171">
        <f t="shared" si="52"/>
        <v>2043.0949082567447</v>
      </c>
      <c r="R68" s="172">
        <f t="shared" si="53"/>
        <v>2397.7172963933162</v>
      </c>
      <c r="S68" s="175">
        <f t="shared" si="54"/>
        <v>1598.558121505424</v>
      </c>
      <c r="T68" s="176">
        <f t="shared" si="55"/>
        <v>2397.7172963933162</v>
      </c>
      <c r="U68" s="125"/>
      <c r="V68" s="126"/>
    </row>
    <row r="69" spans="2:22" x14ac:dyDescent="0.3">
      <c r="B69" s="204"/>
      <c r="C69" s="103" t="s">
        <v>235</v>
      </c>
      <c r="D69" s="213">
        <f t="shared" si="56"/>
        <v>4.0999999999999996</v>
      </c>
      <c r="E69" s="333">
        <v>4.0999999999999996</v>
      </c>
      <c r="F69" s="206"/>
      <c r="H69" s="123">
        <v>65</v>
      </c>
      <c r="I69" s="112"/>
      <c r="J69" s="421"/>
      <c r="K69" s="157">
        <f t="shared" si="42"/>
        <v>5755.551780494754</v>
      </c>
      <c r="L69" s="158">
        <f t="shared" si="43"/>
        <v>2435.181629149462</v>
      </c>
      <c r="M69" s="163">
        <f t="shared" si="47"/>
        <v>3730.4547376940609</v>
      </c>
      <c r="N69" s="164">
        <f t="shared" si="48"/>
        <v>2435.181629149462</v>
      </c>
      <c r="O69" s="168">
        <f t="shared" si="50"/>
        <v>2805.8162731060092</v>
      </c>
      <c r="P69" s="169">
        <f t="shared" si="51"/>
        <v>2435.1816291494615</v>
      </c>
      <c r="Q69" s="171">
        <f t="shared" si="52"/>
        <v>2075.0182661982567</v>
      </c>
      <c r="R69" s="172">
        <f t="shared" si="53"/>
        <v>2435.1816291494624</v>
      </c>
      <c r="S69" s="175">
        <f t="shared" si="54"/>
        <v>1623.535592153946</v>
      </c>
      <c r="T69" s="176">
        <f t="shared" si="55"/>
        <v>2435.1816291494615</v>
      </c>
      <c r="U69" s="125"/>
      <c r="V69" s="126"/>
    </row>
    <row r="70" spans="2:22" ht="17.25" thickBot="1" x14ac:dyDescent="0.35">
      <c r="B70" s="214"/>
      <c r="C70" s="215"/>
      <c r="D70" s="215"/>
      <c r="E70" s="215"/>
      <c r="F70" s="216"/>
      <c r="H70" s="111">
        <v>66</v>
      </c>
      <c r="I70" s="112"/>
      <c r="J70" s="421"/>
      <c r="K70" s="157">
        <f t="shared" si="42"/>
        <v>5844.0987309639031</v>
      </c>
      <c r="L70" s="158">
        <f t="shared" si="43"/>
        <v>2472.6459619056072</v>
      </c>
      <c r="M70" s="163">
        <f t="shared" si="47"/>
        <v>3787.8463490432005</v>
      </c>
      <c r="N70" s="164">
        <f t="shared" si="48"/>
        <v>2472.6459619056077</v>
      </c>
      <c r="O70" s="168">
        <f t="shared" si="50"/>
        <v>2848.9826773076406</v>
      </c>
      <c r="P70" s="169">
        <f t="shared" si="51"/>
        <v>2472.6459619056072</v>
      </c>
      <c r="Q70" s="171">
        <f t="shared" si="52"/>
        <v>2106.941624139768</v>
      </c>
      <c r="R70" s="172">
        <f t="shared" si="53"/>
        <v>2472.6459619056072</v>
      </c>
      <c r="S70" s="175">
        <f t="shared" si="54"/>
        <v>1648.5130628024683</v>
      </c>
      <c r="T70" s="176">
        <f t="shared" si="55"/>
        <v>2472.6459619056072</v>
      </c>
      <c r="U70" s="125"/>
      <c r="V70" s="126"/>
    </row>
    <row r="71" spans="2:22" x14ac:dyDescent="0.3">
      <c r="H71" s="111">
        <v>67</v>
      </c>
      <c r="I71" s="112"/>
      <c r="J71" s="421"/>
      <c r="K71" s="157">
        <f t="shared" si="42"/>
        <v>5932.6456814330541</v>
      </c>
      <c r="L71" s="158">
        <f t="shared" si="43"/>
        <v>2510.1102946617534</v>
      </c>
      <c r="M71" s="163">
        <f t="shared" si="47"/>
        <v>3845.2379603923396</v>
      </c>
      <c r="N71" s="164">
        <f t="shared" si="48"/>
        <v>2510.110294661753</v>
      </c>
      <c r="O71" s="168">
        <f t="shared" si="50"/>
        <v>2892.149081509272</v>
      </c>
      <c r="P71" s="169">
        <f t="shared" si="51"/>
        <v>2510.1102946617534</v>
      </c>
      <c r="Q71" s="171">
        <f t="shared" si="52"/>
        <v>2138.8649820812798</v>
      </c>
      <c r="R71" s="172">
        <f t="shared" si="53"/>
        <v>2510.110294661753</v>
      </c>
      <c r="S71" s="175">
        <f t="shared" si="54"/>
        <v>1673.4905334509908</v>
      </c>
      <c r="T71" s="176">
        <f t="shared" si="55"/>
        <v>2510.1102946617534</v>
      </c>
      <c r="U71" s="125"/>
      <c r="V71" s="126"/>
    </row>
    <row r="72" spans="2:22" x14ac:dyDescent="0.3">
      <c r="B72" s="415"/>
      <c r="C72" s="610"/>
      <c r="D72" s="610"/>
      <c r="E72" s="610"/>
      <c r="F72" s="415"/>
      <c r="H72" s="111">
        <v>68</v>
      </c>
      <c r="I72" s="112"/>
      <c r="J72" s="421"/>
      <c r="K72" s="157">
        <f t="shared" si="42"/>
        <v>6021.1926319022032</v>
      </c>
      <c r="L72" s="158">
        <f t="shared" si="43"/>
        <v>2547.5746274178982</v>
      </c>
      <c r="M72" s="163">
        <f t="shared" si="47"/>
        <v>3902.6295717414791</v>
      </c>
      <c r="N72" s="164">
        <f t="shared" si="48"/>
        <v>2547.5746274178987</v>
      </c>
      <c r="O72" s="168">
        <f t="shared" si="50"/>
        <v>2935.3154857109025</v>
      </c>
      <c r="P72" s="169">
        <f t="shared" si="51"/>
        <v>2547.5746274178987</v>
      </c>
      <c r="Q72" s="171">
        <f t="shared" si="52"/>
        <v>2170.7883400227911</v>
      </c>
      <c r="R72" s="172">
        <f t="shared" si="53"/>
        <v>2547.5746274178982</v>
      </c>
      <c r="S72" s="175">
        <f t="shared" si="54"/>
        <v>1698.4680040995129</v>
      </c>
      <c r="T72" s="176">
        <f t="shared" si="55"/>
        <v>2547.5746274178987</v>
      </c>
      <c r="U72" s="125"/>
      <c r="V72" s="126"/>
    </row>
    <row r="73" spans="2:22" x14ac:dyDescent="0.3">
      <c r="B73" s="415"/>
      <c r="C73" s="415"/>
      <c r="D73" s="415"/>
      <c r="E73" s="415"/>
      <c r="F73" s="415"/>
      <c r="H73" s="111">
        <v>69</v>
      </c>
      <c r="I73" s="112"/>
      <c r="J73" s="421"/>
      <c r="K73" s="157">
        <f t="shared" si="42"/>
        <v>6109.7395823713541</v>
      </c>
      <c r="L73" s="158">
        <f t="shared" si="43"/>
        <v>2585.0389601740444</v>
      </c>
      <c r="M73" s="163">
        <f t="shared" si="47"/>
        <v>3960.0211830906183</v>
      </c>
      <c r="N73" s="164">
        <f t="shared" si="48"/>
        <v>2585.038960174044</v>
      </c>
      <c r="O73" s="168">
        <f t="shared" si="50"/>
        <v>2978.4818899125335</v>
      </c>
      <c r="P73" s="169">
        <f t="shared" si="51"/>
        <v>2585.0389601740444</v>
      </c>
      <c r="Q73" s="171">
        <f t="shared" si="52"/>
        <v>2202.7116979643033</v>
      </c>
      <c r="R73" s="172">
        <f t="shared" si="53"/>
        <v>2585.0389601740444</v>
      </c>
      <c r="S73" s="175">
        <f t="shared" si="54"/>
        <v>1723.4454747480352</v>
      </c>
      <c r="T73" s="176">
        <f t="shared" si="55"/>
        <v>2585.0389601740444</v>
      </c>
      <c r="U73" s="125"/>
      <c r="V73" s="126"/>
    </row>
    <row r="74" spans="2:22" x14ac:dyDescent="0.3">
      <c r="B74" s="415"/>
      <c r="C74" s="416"/>
      <c r="D74" s="416"/>
      <c r="E74" s="416"/>
      <c r="F74" s="415"/>
      <c r="H74" s="123">
        <v>70</v>
      </c>
      <c r="I74" s="112"/>
      <c r="J74" s="421"/>
      <c r="K74" s="157">
        <f t="shared" ref="K74:K80" si="57">(H74*$E$31*336)/$E$22</f>
        <v>6198.2865328405032</v>
      </c>
      <c r="L74" s="158">
        <f t="shared" ref="L74:L105" si="58">K74/$D$31</f>
        <v>2622.5032929301897</v>
      </c>
      <c r="M74" s="163">
        <f t="shared" si="47"/>
        <v>4017.4127944397583</v>
      </c>
      <c r="N74" s="164">
        <f t="shared" si="48"/>
        <v>2622.5032929301901</v>
      </c>
      <c r="O74" s="168">
        <f t="shared" si="50"/>
        <v>3021.6482941141644</v>
      </c>
      <c r="P74" s="169">
        <f t="shared" si="51"/>
        <v>2622.5032929301897</v>
      </c>
      <c r="Q74" s="171">
        <f t="shared" si="52"/>
        <v>2234.6350559058146</v>
      </c>
      <c r="R74" s="172">
        <f t="shared" si="53"/>
        <v>2622.5032929301897</v>
      </c>
      <c r="S74" s="175">
        <f t="shared" si="54"/>
        <v>1748.4229453965575</v>
      </c>
      <c r="T74" s="176">
        <f t="shared" si="55"/>
        <v>2622.5032929301897</v>
      </c>
      <c r="U74" s="125"/>
      <c r="V74" s="126"/>
    </row>
    <row r="75" spans="2:22" x14ac:dyDescent="0.3">
      <c r="B75" s="415"/>
      <c r="C75" s="416"/>
      <c r="D75" s="416"/>
      <c r="E75" s="416"/>
      <c r="F75" s="415"/>
      <c r="H75" s="111">
        <v>71</v>
      </c>
      <c r="I75" s="112"/>
      <c r="J75" s="421"/>
      <c r="K75" s="157">
        <f t="shared" si="57"/>
        <v>6286.8334833096551</v>
      </c>
      <c r="L75" s="158">
        <f t="shared" si="58"/>
        <v>2659.9676256863359</v>
      </c>
      <c r="M75" s="163">
        <f t="shared" si="47"/>
        <v>4074.8044057888974</v>
      </c>
      <c r="N75" s="164">
        <f t="shared" si="48"/>
        <v>2659.9676256863354</v>
      </c>
      <c r="O75" s="168">
        <f t="shared" si="50"/>
        <v>3064.8146983157949</v>
      </c>
      <c r="P75" s="169">
        <f t="shared" si="51"/>
        <v>2659.9676256863349</v>
      </c>
      <c r="Q75" s="171">
        <f t="shared" si="52"/>
        <v>2266.5584138473259</v>
      </c>
      <c r="R75" s="172">
        <f t="shared" si="53"/>
        <v>2659.9676256863349</v>
      </c>
      <c r="S75" s="175">
        <f t="shared" si="54"/>
        <v>1773.4004160450795</v>
      </c>
      <c r="T75" s="176">
        <f t="shared" si="55"/>
        <v>2659.9676256863349</v>
      </c>
      <c r="U75" s="125"/>
      <c r="V75" s="126"/>
    </row>
    <row r="76" spans="2:22" x14ac:dyDescent="0.3">
      <c r="B76" s="415"/>
      <c r="C76" s="416"/>
      <c r="D76" s="416"/>
      <c r="E76" s="416"/>
      <c r="F76" s="415"/>
      <c r="H76" s="111">
        <v>72</v>
      </c>
      <c r="I76" s="112"/>
      <c r="J76" s="421"/>
      <c r="K76" s="157">
        <f t="shared" si="57"/>
        <v>6375.3804337788042</v>
      </c>
      <c r="L76" s="158">
        <f t="shared" si="58"/>
        <v>2697.4319584424811</v>
      </c>
      <c r="M76" s="163">
        <f t="shared" si="47"/>
        <v>4132.196017138037</v>
      </c>
      <c r="N76" s="164">
        <f t="shared" si="48"/>
        <v>2697.4319584424811</v>
      </c>
      <c r="O76" s="168">
        <f t="shared" si="50"/>
        <v>3107.9811025174258</v>
      </c>
      <c r="P76" s="169">
        <f t="shared" si="51"/>
        <v>2697.4319584424807</v>
      </c>
      <c r="Q76" s="171">
        <f t="shared" si="52"/>
        <v>2298.4817717888382</v>
      </c>
      <c r="R76" s="172">
        <f t="shared" si="53"/>
        <v>2697.4319584424811</v>
      </c>
      <c r="S76" s="175">
        <f t="shared" si="54"/>
        <v>1798.377886693602</v>
      </c>
      <c r="T76" s="176">
        <f t="shared" si="55"/>
        <v>2697.4319584424811</v>
      </c>
      <c r="U76" s="125"/>
      <c r="V76" s="126"/>
    </row>
    <row r="77" spans="2:22" x14ac:dyDescent="0.3">
      <c r="B77" s="415"/>
      <c r="C77" s="417"/>
      <c r="D77" s="417"/>
      <c r="E77" s="417"/>
      <c r="F77" s="415"/>
      <c r="H77" s="111">
        <v>73</v>
      </c>
      <c r="I77" s="112"/>
      <c r="J77" s="421"/>
      <c r="K77" s="157">
        <f t="shared" si="57"/>
        <v>6463.9273842479552</v>
      </c>
      <c r="L77" s="158">
        <f t="shared" si="58"/>
        <v>2734.8962911986268</v>
      </c>
      <c r="M77" s="163">
        <f t="shared" ref="M77:M108" si="59">(H77*$E$32*336)/$E$22</f>
        <v>4189.5876284871765</v>
      </c>
      <c r="N77" s="164">
        <f t="shared" ref="N77:N108" si="60">M77/$D$32</f>
        <v>2734.8962911986268</v>
      </c>
      <c r="O77" s="168">
        <f t="shared" si="50"/>
        <v>3151.1475067190577</v>
      </c>
      <c r="P77" s="169">
        <f t="shared" si="51"/>
        <v>2734.8962911986268</v>
      </c>
      <c r="Q77" s="171">
        <f t="shared" si="52"/>
        <v>2330.4051297303495</v>
      </c>
      <c r="R77" s="172">
        <f t="shared" si="53"/>
        <v>2734.8962911986264</v>
      </c>
      <c r="S77" s="175">
        <f t="shared" si="54"/>
        <v>1823.3553573421243</v>
      </c>
      <c r="T77" s="176">
        <f t="shared" si="55"/>
        <v>2734.8962911986268</v>
      </c>
      <c r="U77" s="125"/>
      <c r="V77" s="126"/>
    </row>
    <row r="78" spans="2:22" x14ac:dyDescent="0.3">
      <c r="B78" s="415"/>
      <c r="C78" s="415"/>
      <c r="D78" s="415"/>
      <c r="E78" s="415"/>
      <c r="F78" s="415"/>
      <c r="H78" s="111">
        <v>74</v>
      </c>
      <c r="I78" s="112"/>
      <c r="J78" s="421"/>
      <c r="K78" s="157">
        <f t="shared" si="57"/>
        <v>6552.4743347171043</v>
      </c>
      <c r="L78" s="158">
        <f t="shared" si="58"/>
        <v>2772.3606239547721</v>
      </c>
      <c r="M78" s="163">
        <f t="shared" si="59"/>
        <v>4246.9792398363161</v>
      </c>
      <c r="N78" s="164">
        <f t="shared" si="60"/>
        <v>2772.3606239547726</v>
      </c>
      <c r="O78" s="168">
        <f t="shared" si="50"/>
        <v>3194.3139109206882</v>
      </c>
      <c r="P78" s="169">
        <f t="shared" si="51"/>
        <v>2772.3606239547721</v>
      </c>
      <c r="Q78" s="171">
        <f t="shared" si="52"/>
        <v>2362.3284876718612</v>
      </c>
      <c r="R78" s="172">
        <f t="shared" si="53"/>
        <v>2772.3606239547721</v>
      </c>
      <c r="S78" s="175">
        <f t="shared" si="54"/>
        <v>1848.3328279906464</v>
      </c>
      <c r="T78" s="176">
        <f t="shared" si="55"/>
        <v>2772.3606239547721</v>
      </c>
      <c r="U78" s="125"/>
      <c r="V78" s="126"/>
    </row>
    <row r="79" spans="2:22" x14ac:dyDescent="0.3">
      <c r="B79" s="415"/>
      <c r="C79" s="415"/>
      <c r="D79" s="415"/>
      <c r="E79" s="415"/>
      <c r="F79" s="415"/>
      <c r="H79" s="123">
        <v>75</v>
      </c>
      <c r="I79" s="112"/>
      <c r="J79" s="421"/>
      <c r="K79" s="157">
        <f t="shared" si="57"/>
        <v>6641.0212851862552</v>
      </c>
      <c r="L79" s="158">
        <f t="shared" si="58"/>
        <v>2809.8249567109178</v>
      </c>
      <c r="M79" s="163">
        <f t="shared" si="59"/>
        <v>4304.3708511854547</v>
      </c>
      <c r="N79" s="164">
        <f t="shared" si="60"/>
        <v>2809.8249567109174</v>
      </c>
      <c r="O79" s="168">
        <f t="shared" si="50"/>
        <v>3237.4803151223191</v>
      </c>
      <c r="P79" s="169">
        <f t="shared" si="51"/>
        <v>2809.8249567109178</v>
      </c>
      <c r="Q79" s="171">
        <f t="shared" si="52"/>
        <v>2394.2518456133726</v>
      </c>
      <c r="R79" s="172">
        <f t="shared" si="53"/>
        <v>2809.8249567109174</v>
      </c>
      <c r="S79" s="175">
        <f t="shared" si="54"/>
        <v>1873.3102986391684</v>
      </c>
      <c r="T79" s="176">
        <f t="shared" si="55"/>
        <v>2809.8249567109174</v>
      </c>
      <c r="U79" s="125"/>
      <c r="V79" s="126"/>
    </row>
    <row r="80" spans="2:22" x14ac:dyDescent="0.3">
      <c r="B80" s="415"/>
      <c r="C80" s="417"/>
      <c r="D80" s="417"/>
      <c r="E80" s="417"/>
      <c r="F80" s="415"/>
      <c r="H80" s="111">
        <v>76</v>
      </c>
      <c r="I80" s="112"/>
      <c r="J80" s="421"/>
      <c r="K80" s="157">
        <f t="shared" si="57"/>
        <v>6729.5682356554044</v>
      </c>
      <c r="L80" s="158">
        <f t="shared" si="58"/>
        <v>2847.2892894670631</v>
      </c>
      <c r="M80" s="163">
        <f t="shared" si="59"/>
        <v>4361.7624625345943</v>
      </c>
      <c r="N80" s="164">
        <f t="shared" si="60"/>
        <v>2847.2892894670631</v>
      </c>
      <c r="O80" s="168">
        <f t="shared" ref="O80:O111" si="61">(H80*$E$33*336)/$E$22</f>
        <v>3280.64671932395</v>
      </c>
      <c r="P80" s="169">
        <f t="shared" ref="P80:P111" si="62">O80/$D$33</f>
        <v>2847.2892894670631</v>
      </c>
      <c r="Q80" s="171">
        <f t="shared" si="52"/>
        <v>2426.1752035548843</v>
      </c>
      <c r="R80" s="172">
        <f t="shared" si="53"/>
        <v>2847.2892894670631</v>
      </c>
      <c r="S80" s="175">
        <f t="shared" si="54"/>
        <v>1898.2877692876909</v>
      </c>
      <c r="T80" s="176">
        <f t="shared" si="55"/>
        <v>2847.2892894670631</v>
      </c>
      <c r="U80" s="125"/>
      <c r="V80" s="126"/>
    </row>
    <row r="81" spans="2:22" x14ac:dyDescent="0.3">
      <c r="B81" s="415"/>
      <c r="C81" s="415"/>
      <c r="D81" s="415"/>
      <c r="E81" s="415"/>
      <c r="F81" s="415"/>
      <c r="H81" s="111">
        <v>77</v>
      </c>
      <c r="I81" s="112"/>
      <c r="J81" s="421"/>
      <c r="K81" s="424"/>
      <c r="L81" s="421"/>
      <c r="M81" s="163">
        <f t="shared" si="59"/>
        <v>4419.1540738837339</v>
      </c>
      <c r="N81" s="164">
        <f t="shared" si="60"/>
        <v>2884.7536222232088</v>
      </c>
      <c r="O81" s="168">
        <f t="shared" si="61"/>
        <v>3323.8131235255805</v>
      </c>
      <c r="P81" s="169">
        <f t="shared" si="62"/>
        <v>2884.7536222232084</v>
      </c>
      <c r="Q81" s="171">
        <f t="shared" si="52"/>
        <v>2458.0985614963956</v>
      </c>
      <c r="R81" s="172">
        <f t="shared" si="53"/>
        <v>2884.7536222232084</v>
      </c>
      <c r="S81" s="175">
        <f t="shared" si="54"/>
        <v>1923.2652399362132</v>
      </c>
      <c r="T81" s="176">
        <f t="shared" si="55"/>
        <v>2884.7536222232088</v>
      </c>
      <c r="U81" s="125"/>
      <c r="V81" s="126"/>
    </row>
    <row r="82" spans="2:22" x14ac:dyDescent="0.3">
      <c r="B82" s="415"/>
      <c r="C82" s="415"/>
      <c r="D82" s="418"/>
      <c r="E82" s="418"/>
      <c r="F82" s="415"/>
      <c r="H82" s="111">
        <v>78</v>
      </c>
      <c r="I82" s="112"/>
      <c r="J82" s="421"/>
      <c r="K82" s="424"/>
      <c r="L82" s="421"/>
      <c r="M82" s="163">
        <f t="shared" si="59"/>
        <v>4476.5456852328734</v>
      </c>
      <c r="N82" s="164">
        <f t="shared" si="60"/>
        <v>2922.2179549793545</v>
      </c>
      <c r="O82" s="168">
        <f t="shared" si="61"/>
        <v>3366.9795277272115</v>
      </c>
      <c r="P82" s="169">
        <f t="shared" si="62"/>
        <v>2922.2179549793541</v>
      </c>
      <c r="Q82" s="171">
        <f t="shared" si="52"/>
        <v>2490.0219194379079</v>
      </c>
      <c r="R82" s="172">
        <f t="shared" si="53"/>
        <v>2922.2179549793545</v>
      </c>
      <c r="S82" s="175">
        <f t="shared" si="54"/>
        <v>1948.2427105847353</v>
      </c>
      <c r="T82" s="176">
        <f t="shared" si="55"/>
        <v>2922.2179549793541</v>
      </c>
      <c r="U82" s="125"/>
      <c r="V82" s="126"/>
    </row>
    <row r="83" spans="2:22" x14ac:dyDescent="0.3">
      <c r="B83" s="415"/>
      <c r="C83" s="415"/>
      <c r="D83" s="418"/>
      <c r="E83" s="418"/>
      <c r="F83" s="415"/>
      <c r="H83" s="111">
        <v>79</v>
      </c>
      <c r="I83" s="112"/>
      <c r="J83" s="421"/>
      <c r="K83" s="424"/>
      <c r="L83" s="421"/>
      <c r="M83" s="163">
        <f t="shared" si="59"/>
        <v>4533.937296582013</v>
      </c>
      <c r="N83" s="164">
        <f t="shared" si="60"/>
        <v>2959.6822877355003</v>
      </c>
      <c r="O83" s="168">
        <f t="shared" si="61"/>
        <v>3410.1459319288429</v>
      </c>
      <c r="P83" s="169">
        <f t="shared" si="62"/>
        <v>2959.6822877355003</v>
      </c>
      <c r="Q83" s="171">
        <f t="shared" si="52"/>
        <v>2521.9452773794196</v>
      </c>
      <c r="R83" s="172">
        <f t="shared" si="53"/>
        <v>2959.6822877355003</v>
      </c>
      <c r="S83" s="175">
        <f t="shared" si="54"/>
        <v>1973.2201812332578</v>
      </c>
      <c r="T83" s="176">
        <f t="shared" si="55"/>
        <v>2959.6822877355003</v>
      </c>
      <c r="U83" s="125"/>
      <c r="V83" s="126"/>
    </row>
    <row r="84" spans="2:22" x14ac:dyDescent="0.3">
      <c r="B84" s="415"/>
      <c r="C84" s="415"/>
      <c r="D84" s="418"/>
      <c r="E84" s="418"/>
      <c r="F84" s="415"/>
      <c r="H84" s="123">
        <v>80</v>
      </c>
      <c r="I84" s="112"/>
      <c r="J84" s="421"/>
      <c r="K84" s="424"/>
      <c r="L84" s="421"/>
      <c r="M84" s="163">
        <f t="shared" si="59"/>
        <v>4591.3289079311517</v>
      </c>
      <c r="N84" s="164">
        <f t="shared" si="60"/>
        <v>2997.1466204916455</v>
      </c>
      <c r="O84" s="168">
        <f t="shared" si="61"/>
        <v>3453.3123361304733</v>
      </c>
      <c r="P84" s="169">
        <f t="shared" si="62"/>
        <v>2997.1466204916451</v>
      </c>
      <c r="Q84" s="171">
        <f t="shared" si="52"/>
        <v>2553.8686353209309</v>
      </c>
      <c r="R84" s="172">
        <f t="shared" si="53"/>
        <v>2997.1466204916455</v>
      </c>
      <c r="S84" s="175">
        <f t="shared" si="54"/>
        <v>1998.1976518817798</v>
      </c>
      <c r="T84" s="176">
        <f t="shared" si="55"/>
        <v>2997.1466204916455</v>
      </c>
      <c r="U84" s="125"/>
      <c r="V84" s="126"/>
    </row>
    <row r="85" spans="2:22" x14ac:dyDescent="0.3">
      <c r="B85" s="415"/>
      <c r="C85" s="419"/>
      <c r="D85" s="418"/>
      <c r="E85" s="420"/>
      <c r="F85" s="415"/>
      <c r="H85" s="111">
        <v>81</v>
      </c>
      <c r="I85" s="112"/>
      <c r="J85" s="421"/>
      <c r="K85" s="424"/>
      <c r="L85" s="421"/>
      <c r="M85" s="163">
        <f t="shared" si="59"/>
        <v>4648.7205192802921</v>
      </c>
      <c r="N85" s="164">
        <f t="shared" si="60"/>
        <v>3034.6109532477917</v>
      </c>
      <c r="O85" s="168">
        <f t="shared" si="61"/>
        <v>3496.4787403321043</v>
      </c>
      <c r="P85" s="169">
        <f t="shared" si="62"/>
        <v>3034.6109532477908</v>
      </c>
      <c r="Q85" s="171">
        <f t="shared" ref="Q85:Q116" si="63">(H85*$E$34*336)/$E$22</f>
        <v>2585.7919932624427</v>
      </c>
      <c r="R85" s="172">
        <f t="shared" ref="R85:R116" si="64">Q85/$D$34</f>
        <v>3034.6109532477913</v>
      </c>
      <c r="S85" s="175">
        <f t="shared" si="54"/>
        <v>2023.1751225303019</v>
      </c>
      <c r="T85" s="176">
        <f t="shared" si="55"/>
        <v>3034.6109532477908</v>
      </c>
      <c r="U85" s="125"/>
      <c r="V85" s="126"/>
    </row>
    <row r="86" spans="2:22" x14ac:dyDescent="0.3">
      <c r="B86" s="415"/>
      <c r="C86" s="415"/>
      <c r="D86" s="418"/>
      <c r="E86" s="418"/>
      <c r="F86" s="415"/>
      <c r="H86" s="111">
        <v>82</v>
      </c>
      <c r="I86" s="112"/>
      <c r="J86" s="421"/>
      <c r="K86" s="424"/>
      <c r="L86" s="421"/>
      <c r="M86" s="163">
        <f t="shared" si="59"/>
        <v>4706.1121306294308</v>
      </c>
      <c r="N86" s="164">
        <f t="shared" si="60"/>
        <v>3072.0752860039365</v>
      </c>
      <c r="O86" s="168">
        <f t="shared" si="61"/>
        <v>3539.6451445337357</v>
      </c>
      <c r="P86" s="169">
        <f t="shared" si="62"/>
        <v>3072.075286003937</v>
      </c>
      <c r="Q86" s="171">
        <f t="shared" si="63"/>
        <v>2617.715351203954</v>
      </c>
      <c r="R86" s="172">
        <f t="shared" si="64"/>
        <v>3072.0752860039361</v>
      </c>
      <c r="S86" s="175">
        <f t="shared" si="54"/>
        <v>2048.1525931788246</v>
      </c>
      <c r="T86" s="176">
        <f t="shared" si="55"/>
        <v>3072.075286003937</v>
      </c>
      <c r="U86" s="125"/>
      <c r="V86" s="126"/>
    </row>
    <row r="87" spans="2:22" x14ac:dyDescent="0.3">
      <c r="B87" s="415"/>
      <c r="C87" s="415"/>
      <c r="D87" s="418"/>
      <c r="E87" s="418"/>
      <c r="F87" s="415"/>
      <c r="H87" s="111">
        <v>83</v>
      </c>
      <c r="I87" s="112"/>
      <c r="J87" s="421"/>
      <c r="K87" s="424"/>
      <c r="L87" s="421"/>
      <c r="M87" s="163">
        <f t="shared" si="59"/>
        <v>4763.5037419785704</v>
      </c>
      <c r="N87" s="164">
        <f t="shared" si="60"/>
        <v>3109.5396187600822</v>
      </c>
      <c r="O87" s="168">
        <f t="shared" si="61"/>
        <v>3582.8115487353662</v>
      </c>
      <c r="P87" s="169">
        <f t="shared" si="62"/>
        <v>3109.5396187600818</v>
      </c>
      <c r="Q87" s="171">
        <f t="shared" si="63"/>
        <v>2649.6387091454662</v>
      </c>
      <c r="R87" s="172">
        <f t="shared" si="64"/>
        <v>3109.5396187600827</v>
      </c>
      <c r="S87" s="175">
        <f t="shared" si="54"/>
        <v>2073.1300638273465</v>
      </c>
      <c r="T87" s="176">
        <f t="shared" si="55"/>
        <v>3109.5396187600818</v>
      </c>
      <c r="U87" s="125"/>
      <c r="V87" s="126"/>
    </row>
    <row r="88" spans="2:22" x14ac:dyDescent="0.3">
      <c r="B88" s="415"/>
      <c r="C88" s="419"/>
      <c r="D88" s="418"/>
      <c r="E88" s="420"/>
      <c r="F88" s="415"/>
      <c r="H88" s="111">
        <v>84</v>
      </c>
      <c r="I88" s="112"/>
      <c r="J88" s="421"/>
      <c r="K88" s="424"/>
      <c r="L88" s="421"/>
      <c r="M88" s="163">
        <f t="shared" si="59"/>
        <v>4820.895353327709</v>
      </c>
      <c r="N88" s="164">
        <f t="shared" si="60"/>
        <v>3147.0039515162275</v>
      </c>
      <c r="O88" s="168">
        <f t="shared" si="61"/>
        <v>3625.9779529369971</v>
      </c>
      <c r="P88" s="169">
        <f t="shared" si="62"/>
        <v>3147.0039515162275</v>
      </c>
      <c r="Q88" s="171">
        <f t="shared" si="63"/>
        <v>2681.5620670869775</v>
      </c>
      <c r="R88" s="172">
        <f t="shared" si="64"/>
        <v>3147.0039515162275</v>
      </c>
      <c r="S88" s="175">
        <f t="shared" si="54"/>
        <v>2098.1075344758688</v>
      </c>
      <c r="T88" s="176">
        <f t="shared" si="55"/>
        <v>3147.0039515162275</v>
      </c>
      <c r="U88" s="125"/>
      <c r="V88" s="126"/>
    </row>
    <row r="89" spans="2:22" x14ac:dyDescent="0.3">
      <c r="B89" s="415"/>
      <c r="C89" s="415"/>
      <c r="D89" s="418"/>
      <c r="E89" s="418"/>
      <c r="F89" s="415"/>
      <c r="H89" s="123">
        <v>85</v>
      </c>
      <c r="I89" s="112"/>
      <c r="J89" s="421"/>
      <c r="K89" s="424"/>
      <c r="L89" s="421"/>
      <c r="M89" s="163">
        <f t="shared" si="59"/>
        <v>4878.2869646768495</v>
      </c>
      <c r="N89" s="164">
        <f t="shared" si="60"/>
        <v>3184.4682842723737</v>
      </c>
      <c r="O89" s="168">
        <f t="shared" si="61"/>
        <v>3669.1443571386285</v>
      </c>
      <c r="P89" s="169">
        <f t="shared" si="62"/>
        <v>3184.4682842723737</v>
      </c>
      <c r="Q89" s="171">
        <f t="shared" si="63"/>
        <v>2713.4854250284889</v>
      </c>
      <c r="R89" s="172">
        <f t="shared" si="64"/>
        <v>3184.4682842723728</v>
      </c>
      <c r="S89" s="175">
        <f t="shared" ref="S89:S120" si="65">(H89*$E$35*336)/$E$22</f>
        <v>2123.085005124391</v>
      </c>
      <c r="T89" s="176">
        <f t="shared" ref="T89:T120" si="66">S89/$D$35</f>
        <v>3184.4682842723732</v>
      </c>
      <c r="U89" s="125"/>
      <c r="V89" s="126"/>
    </row>
    <row r="90" spans="2:22" x14ac:dyDescent="0.3">
      <c r="B90" s="415"/>
      <c r="C90" s="415"/>
      <c r="D90" s="418"/>
      <c r="E90" s="418"/>
      <c r="F90" s="415"/>
      <c r="H90" s="111">
        <v>86</v>
      </c>
      <c r="I90" s="112"/>
      <c r="J90" s="421"/>
      <c r="K90" s="424"/>
      <c r="L90" s="421"/>
      <c r="M90" s="163">
        <f t="shared" si="59"/>
        <v>4935.6785760259881</v>
      </c>
      <c r="N90" s="164">
        <f t="shared" si="60"/>
        <v>3221.932617028519</v>
      </c>
      <c r="O90" s="168">
        <f t="shared" si="61"/>
        <v>3712.310761340259</v>
      </c>
      <c r="P90" s="169">
        <f t="shared" si="62"/>
        <v>3221.932617028519</v>
      </c>
      <c r="Q90" s="171">
        <f t="shared" si="63"/>
        <v>2745.4087829700011</v>
      </c>
      <c r="R90" s="172">
        <f t="shared" si="64"/>
        <v>3221.932617028519</v>
      </c>
      <c r="S90" s="175">
        <f t="shared" si="65"/>
        <v>2148.0624757729133</v>
      </c>
      <c r="T90" s="176">
        <f t="shared" si="66"/>
        <v>3221.932617028519</v>
      </c>
      <c r="U90" s="125"/>
      <c r="V90" s="126"/>
    </row>
    <row r="91" spans="2:22" x14ac:dyDescent="0.3">
      <c r="B91" s="415"/>
      <c r="C91" s="417"/>
      <c r="D91" s="417"/>
      <c r="E91" s="417"/>
      <c r="F91" s="415"/>
      <c r="H91" s="111">
        <v>87</v>
      </c>
      <c r="I91" s="112"/>
      <c r="J91" s="421"/>
      <c r="K91" s="424"/>
      <c r="L91" s="421"/>
      <c r="M91" s="163">
        <f t="shared" si="59"/>
        <v>4993.0701873751277</v>
      </c>
      <c r="N91" s="164">
        <f t="shared" si="60"/>
        <v>3259.3969497846647</v>
      </c>
      <c r="O91" s="168">
        <f t="shared" si="61"/>
        <v>3755.4771655418899</v>
      </c>
      <c r="P91" s="169">
        <f t="shared" si="62"/>
        <v>3259.3969497846642</v>
      </c>
      <c r="Q91" s="171">
        <f t="shared" si="63"/>
        <v>2777.3321409115124</v>
      </c>
      <c r="R91" s="172">
        <f t="shared" si="64"/>
        <v>3259.3969497846642</v>
      </c>
      <c r="S91" s="175">
        <f t="shared" si="65"/>
        <v>2173.0399464214356</v>
      </c>
      <c r="T91" s="176">
        <f t="shared" si="66"/>
        <v>3259.3969497846642</v>
      </c>
      <c r="U91" s="125"/>
      <c r="V91" s="126"/>
    </row>
    <row r="92" spans="2:22" x14ac:dyDescent="0.3">
      <c r="B92" s="415"/>
      <c r="C92" s="417"/>
      <c r="D92" s="417"/>
      <c r="E92" s="417"/>
      <c r="F92" s="415"/>
      <c r="H92" s="111">
        <v>88</v>
      </c>
      <c r="I92" s="112"/>
      <c r="J92" s="421"/>
      <c r="K92" s="424"/>
      <c r="L92" s="421"/>
      <c r="M92" s="163">
        <f t="shared" si="59"/>
        <v>5050.4617987242673</v>
      </c>
      <c r="N92" s="164">
        <f t="shared" si="60"/>
        <v>3296.8612825408104</v>
      </c>
      <c r="O92" s="168">
        <f t="shared" si="61"/>
        <v>3798.6435697435209</v>
      </c>
      <c r="P92" s="169">
        <f t="shared" si="62"/>
        <v>3296.86128254081</v>
      </c>
      <c r="Q92" s="171">
        <f t="shared" si="63"/>
        <v>2809.2554988530246</v>
      </c>
      <c r="R92" s="172">
        <f t="shared" si="64"/>
        <v>3296.8612825408104</v>
      </c>
      <c r="S92" s="175">
        <f t="shared" si="65"/>
        <v>2198.0174170699579</v>
      </c>
      <c r="T92" s="176">
        <f t="shared" si="66"/>
        <v>3296.86128254081</v>
      </c>
      <c r="U92" s="125"/>
      <c r="V92" s="126"/>
    </row>
    <row r="93" spans="2:22" x14ac:dyDescent="0.3">
      <c r="B93" s="415"/>
      <c r="C93" s="415"/>
      <c r="D93" s="418"/>
      <c r="E93" s="418"/>
      <c r="F93" s="415"/>
      <c r="H93" s="111">
        <v>89</v>
      </c>
      <c r="I93" s="112"/>
      <c r="J93" s="421"/>
      <c r="K93" s="424"/>
      <c r="L93" s="421"/>
      <c r="M93" s="163">
        <f t="shared" si="59"/>
        <v>5107.8534100734059</v>
      </c>
      <c r="N93" s="164">
        <f t="shared" si="60"/>
        <v>3334.3256152969552</v>
      </c>
      <c r="O93" s="168">
        <f t="shared" si="61"/>
        <v>3841.8099739451513</v>
      </c>
      <c r="P93" s="169">
        <f t="shared" si="62"/>
        <v>3334.3256152969552</v>
      </c>
      <c r="Q93" s="171">
        <f t="shared" si="63"/>
        <v>2841.1788567945359</v>
      </c>
      <c r="R93" s="172">
        <f t="shared" si="64"/>
        <v>3334.3256152969557</v>
      </c>
      <c r="S93" s="175">
        <f t="shared" si="65"/>
        <v>2222.9948877184797</v>
      </c>
      <c r="T93" s="176">
        <f t="shared" si="66"/>
        <v>3334.3256152969548</v>
      </c>
      <c r="U93" s="125"/>
      <c r="V93" s="126"/>
    </row>
    <row r="94" spans="2:22" x14ac:dyDescent="0.3">
      <c r="H94" s="123">
        <v>90</v>
      </c>
      <c r="I94" s="112"/>
      <c r="J94" s="421"/>
      <c r="K94" s="424"/>
      <c r="L94" s="421"/>
      <c r="M94" s="163">
        <f t="shared" si="59"/>
        <v>5165.2450214225464</v>
      </c>
      <c r="N94" s="164">
        <f t="shared" si="60"/>
        <v>3371.7899480531014</v>
      </c>
      <c r="O94" s="168">
        <f t="shared" si="61"/>
        <v>3884.9763781467823</v>
      </c>
      <c r="P94" s="169">
        <f t="shared" si="62"/>
        <v>3371.7899480531009</v>
      </c>
      <c r="Q94" s="171">
        <f t="shared" si="63"/>
        <v>2873.1022147360472</v>
      </c>
      <c r="R94" s="172">
        <f t="shared" si="64"/>
        <v>3371.7899480531009</v>
      </c>
      <c r="S94" s="175">
        <f t="shared" si="65"/>
        <v>2247.9723583670025</v>
      </c>
      <c r="T94" s="176">
        <f t="shared" si="66"/>
        <v>3371.7899480531014</v>
      </c>
      <c r="U94" s="125"/>
      <c r="V94" s="126"/>
    </row>
    <row r="95" spans="2:22" x14ac:dyDescent="0.3">
      <c r="H95" s="111">
        <v>91</v>
      </c>
      <c r="I95" s="135"/>
      <c r="J95" s="422"/>
      <c r="K95" s="423"/>
      <c r="L95" s="422"/>
      <c r="M95" s="163">
        <f t="shared" si="59"/>
        <v>5222.6366327716851</v>
      </c>
      <c r="N95" s="164">
        <f t="shared" si="60"/>
        <v>3409.2542808092467</v>
      </c>
      <c r="O95" s="168">
        <f t="shared" si="61"/>
        <v>3928.1427823484141</v>
      </c>
      <c r="P95" s="169">
        <f t="shared" si="62"/>
        <v>3409.2542808092471</v>
      </c>
      <c r="Q95" s="171">
        <f t="shared" si="63"/>
        <v>2905.025572677559</v>
      </c>
      <c r="R95" s="172">
        <f t="shared" si="64"/>
        <v>3409.2542808092467</v>
      </c>
      <c r="S95" s="175">
        <f t="shared" si="65"/>
        <v>2272.9498290155248</v>
      </c>
      <c r="T95" s="176">
        <f t="shared" si="66"/>
        <v>3409.2542808092467</v>
      </c>
      <c r="U95" s="125"/>
      <c r="V95" s="126"/>
    </row>
    <row r="96" spans="2:22" x14ac:dyDescent="0.3">
      <c r="H96" s="111">
        <v>92</v>
      </c>
      <c r="I96" s="135"/>
      <c r="J96" s="422"/>
      <c r="K96" s="423"/>
      <c r="L96" s="422"/>
      <c r="M96" s="163">
        <f t="shared" si="59"/>
        <v>5280.0282441208255</v>
      </c>
      <c r="N96" s="164">
        <f t="shared" si="60"/>
        <v>3446.7186135653928</v>
      </c>
      <c r="O96" s="168">
        <f t="shared" si="61"/>
        <v>3971.3091865500446</v>
      </c>
      <c r="P96" s="169">
        <f t="shared" si="62"/>
        <v>3446.7186135653924</v>
      </c>
      <c r="Q96" s="171">
        <f t="shared" si="63"/>
        <v>2936.9489306190703</v>
      </c>
      <c r="R96" s="172">
        <f t="shared" si="64"/>
        <v>3446.7186135653919</v>
      </c>
      <c r="S96" s="175">
        <f t="shared" si="65"/>
        <v>2297.927299664047</v>
      </c>
      <c r="T96" s="176">
        <f t="shared" si="66"/>
        <v>3446.7186135653924</v>
      </c>
      <c r="U96" s="125"/>
      <c r="V96" s="126"/>
    </row>
    <row r="97" spans="8:22" x14ac:dyDescent="0.3">
      <c r="H97" s="111">
        <v>93</v>
      </c>
      <c r="I97" s="135"/>
      <c r="J97" s="422"/>
      <c r="K97" s="423"/>
      <c r="L97" s="422"/>
      <c r="M97" s="163">
        <f t="shared" si="59"/>
        <v>5337.4198554699642</v>
      </c>
      <c r="N97" s="164">
        <f t="shared" si="60"/>
        <v>3484.1829463215381</v>
      </c>
      <c r="O97" s="168">
        <f t="shared" si="61"/>
        <v>4014.4755907516756</v>
      </c>
      <c r="P97" s="169">
        <f t="shared" si="62"/>
        <v>3484.1829463215377</v>
      </c>
      <c r="Q97" s="171">
        <f t="shared" si="63"/>
        <v>2968.8722885605821</v>
      </c>
      <c r="R97" s="172">
        <f t="shared" si="64"/>
        <v>3484.1829463215377</v>
      </c>
      <c r="S97" s="175">
        <f t="shared" si="65"/>
        <v>2322.9047703125693</v>
      </c>
      <c r="T97" s="176">
        <f t="shared" si="66"/>
        <v>3484.1829463215381</v>
      </c>
      <c r="U97" s="125"/>
      <c r="V97" s="126"/>
    </row>
    <row r="98" spans="8:22" x14ac:dyDescent="0.3">
      <c r="H98" s="111">
        <v>94</v>
      </c>
      <c r="I98" s="135"/>
      <c r="J98" s="422"/>
      <c r="K98" s="423"/>
      <c r="L98" s="422"/>
      <c r="M98" s="163">
        <f t="shared" si="59"/>
        <v>5394.8114668191038</v>
      </c>
      <c r="N98" s="164">
        <f t="shared" si="60"/>
        <v>3521.6472790776838</v>
      </c>
      <c r="O98" s="168">
        <f t="shared" si="61"/>
        <v>4057.6419949533065</v>
      </c>
      <c r="P98" s="169">
        <f t="shared" si="62"/>
        <v>3521.6472790776834</v>
      </c>
      <c r="Q98" s="171">
        <f t="shared" si="63"/>
        <v>3000.7956465020934</v>
      </c>
      <c r="R98" s="172">
        <f t="shared" si="64"/>
        <v>3521.6472790776829</v>
      </c>
      <c r="S98" s="175">
        <f t="shared" si="65"/>
        <v>2347.8822409610912</v>
      </c>
      <c r="T98" s="176">
        <f t="shared" si="66"/>
        <v>3521.6472790776829</v>
      </c>
      <c r="U98" s="125"/>
      <c r="V98" s="126"/>
    </row>
    <row r="99" spans="8:22" x14ac:dyDescent="0.3">
      <c r="H99" s="123">
        <v>95</v>
      </c>
      <c r="I99" s="135"/>
      <c r="J99" s="422"/>
      <c r="K99" s="423"/>
      <c r="L99" s="422"/>
      <c r="M99" s="163">
        <f t="shared" si="59"/>
        <v>5452.2030781682424</v>
      </c>
      <c r="N99" s="164">
        <f t="shared" si="60"/>
        <v>3559.1116118338286</v>
      </c>
      <c r="O99" s="168">
        <f t="shared" si="61"/>
        <v>4100.8083991549374</v>
      </c>
      <c r="P99" s="169">
        <f t="shared" si="62"/>
        <v>3559.1116118338291</v>
      </c>
      <c r="Q99" s="171">
        <f t="shared" si="63"/>
        <v>3032.7190044436056</v>
      </c>
      <c r="R99" s="172">
        <f t="shared" si="64"/>
        <v>3559.1116118338291</v>
      </c>
      <c r="S99" s="175">
        <f t="shared" si="65"/>
        <v>2372.8597116096134</v>
      </c>
      <c r="T99" s="176">
        <f t="shared" si="66"/>
        <v>3559.1116118338286</v>
      </c>
      <c r="U99" s="125"/>
      <c r="V99" s="126"/>
    </row>
    <row r="100" spans="8:22" x14ac:dyDescent="0.3">
      <c r="H100" s="111">
        <v>96</v>
      </c>
      <c r="I100" s="135"/>
      <c r="J100" s="422"/>
      <c r="K100" s="423"/>
      <c r="L100" s="422"/>
      <c r="M100" s="163">
        <f t="shared" si="59"/>
        <v>5509.5946895173829</v>
      </c>
      <c r="N100" s="164">
        <f t="shared" si="60"/>
        <v>3596.5759445899748</v>
      </c>
      <c r="O100" s="168">
        <f t="shared" si="61"/>
        <v>4143.9748033565675</v>
      </c>
      <c r="P100" s="169">
        <f t="shared" si="62"/>
        <v>3596.5759445899739</v>
      </c>
      <c r="Q100" s="171">
        <f t="shared" si="63"/>
        <v>3064.6423623851169</v>
      </c>
      <c r="R100" s="172">
        <f t="shared" si="64"/>
        <v>3596.5759445899744</v>
      </c>
      <c r="S100" s="175">
        <f t="shared" si="65"/>
        <v>2397.8371822581362</v>
      </c>
      <c r="T100" s="176">
        <f t="shared" si="66"/>
        <v>3596.5759445899748</v>
      </c>
      <c r="U100" s="125"/>
      <c r="V100" s="126"/>
    </row>
    <row r="101" spans="8:22" x14ac:dyDescent="0.3">
      <c r="H101" s="111">
        <v>97</v>
      </c>
      <c r="I101" s="135"/>
      <c r="J101" s="422"/>
      <c r="K101" s="423"/>
      <c r="L101" s="422"/>
      <c r="M101" s="163">
        <f t="shared" si="59"/>
        <v>5566.9863008665216</v>
      </c>
      <c r="N101" s="164">
        <f t="shared" si="60"/>
        <v>3634.0402773461201</v>
      </c>
      <c r="O101" s="168">
        <f t="shared" si="61"/>
        <v>4187.1412075581993</v>
      </c>
      <c r="P101" s="169">
        <f t="shared" si="62"/>
        <v>3634.0402773461201</v>
      </c>
      <c r="Q101" s="171">
        <f t="shared" si="63"/>
        <v>3096.5657203266287</v>
      </c>
      <c r="R101" s="172">
        <f t="shared" si="64"/>
        <v>3634.0402773461201</v>
      </c>
      <c r="S101" s="175">
        <f t="shared" si="65"/>
        <v>2422.8146529066585</v>
      </c>
      <c r="T101" s="176">
        <f t="shared" si="66"/>
        <v>3634.0402773461205</v>
      </c>
      <c r="U101" s="125"/>
      <c r="V101" s="126"/>
    </row>
    <row r="102" spans="8:22" x14ac:dyDescent="0.3">
      <c r="H102" s="111">
        <v>98</v>
      </c>
      <c r="I102" s="135"/>
      <c r="J102" s="422"/>
      <c r="K102" s="423"/>
      <c r="L102" s="422"/>
      <c r="M102" s="163">
        <f t="shared" si="59"/>
        <v>5624.3779122156611</v>
      </c>
      <c r="N102" s="164">
        <f t="shared" si="60"/>
        <v>3671.5046101022658</v>
      </c>
      <c r="O102" s="168">
        <f t="shared" si="61"/>
        <v>4230.3076117598303</v>
      </c>
      <c r="P102" s="169">
        <f t="shared" si="62"/>
        <v>3671.5046101022658</v>
      </c>
      <c r="Q102" s="171">
        <f t="shared" si="63"/>
        <v>3128.4890782681405</v>
      </c>
      <c r="R102" s="172">
        <f t="shared" si="64"/>
        <v>3671.5046101022658</v>
      </c>
      <c r="S102" s="175">
        <f t="shared" si="65"/>
        <v>2447.7921235551803</v>
      </c>
      <c r="T102" s="176">
        <f t="shared" si="66"/>
        <v>3671.5046101022654</v>
      </c>
      <c r="U102" s="125"/>
      <c r="V102" s="126"/>
    </row>
    <row r="103" spans="8:22" x14ac:dyDescent="0.3">
      <c r="H103" s="111">
        <v>99</v>
      </c>
      <c r="I103" s="135"/>
      <c r="J103" s="422"/>
      <c r="K103" s="423"/>
      <c r="L103" s="422"/>
      <c r="M103" s="163">
        <f t="shared" si="59"/>
        <v>5681.7695235648007</v>
      </c>
      <c r="N103" s="164">
        <f t="shared" si="60"/>
        <v>3708.9689428584115</v>
      </c>
      <c r="O103" s="168">
        <f t="shared" si="61"/>
        <v>4273.4740159614603</v>
      </c>
      <c r="P103" s="169">
        <f t="shared" si="62"/>
        <v>3708.9689428584106</v>
      </c>
      <c r="Q103" s="171">
        <f t="shared" si="63"/>
        <v>3160.4124362096518</v>
      </c>
      <c r="R103" s="172">
        <f t="shared" si="64"/>
        <v>3708.9689428584111</v>
      </c>
      <c r="S103" s="175">
        <f t="shared" si="65"/>
        <v>2472.7695942037026</v>
      </c>
      <c r="T103" s="176">
        <f t="shared" si="66"/>
        <v>3708.9689428584111</v>
      </c>
      <c r="U103" s="125"/>
      <c r="V103" s="126"/>
    </row>
    <row r="104" spans="8:22" x14ac:dyDescent="0.3">
      <c r="H104" s="123">
        <v>100</v>
      </c>
      <c r="I104" s="135"/>
      <c r="J104" s="422"/>
      <c r="K104" s="423"/>
      <c r="L104" s="422"/>
      <c r="M104" s="163">
        <f t="shared" si="59"/>
        <v>5739.1611349139403</v>
      </c>
      <c r="N104" s="164">
        <f t="shared" si="60"/>
        <v>3746.4332756145573</v>
      </c>
      <c r="O104" s="168">
        <f t="shared" si="61"/>
        <v>4316.6404201630912</v>
      </c>
      <c r="P104" s="169">
        <f t="shared" si="62"/>
        <v>3746.4332756145564</v>
      </c>
      <c r="Q104" s="171">
        <f t="shared" si="63"/>
        <v>3192.335794151164</v>
      </c>
      <c r="R104" s="172">
        <f t="shared" si="64"/>
        <v>3746.4332756145573</v>
      </c>
      <c r="S104" s="175">
        <f t="shared" si="65"/>
        <v>2497.7470648522249</v>
      </c>
      <c r="T104" s="176">
        <f t="shared" si="66"/>
        <v>3746.4332756145568</v>
      </c>
      <c r="U104" s="125"/>
      <c r="V104" s="126"/>
    </row>
    <row r="105" spans="8:22" x14ac:dyDescent="0.3">
      <c r="H105" s="111">
        <v>101</v>
      </c>
      <c r="I105" s="135"/>
      <c r="J105" s="422"/>
      <c r="K105" s="423"/>
      <c r="L105" s="422"/>
      <c r="M105" s="163">
        <f t="shared" si="59"/>
        <v>5796.5527462630789</v>
      </c>
      <c r="N105" s="164">
        <f t="shared" si="60"/>
        <v>3783.8976083707021</v>
      </c>
      <c r="O105" s="168">
        <f t="shared" si="61"/>
        <v>4359.8068243647222</v>
      </c>
      <c r="P105" s="169">
        <f t="shared" si="62"/>
        <v>3783.8976083707016</v>
      </c>
      <c r="Q105" s="171">
        <f t="shared" si="63"/>
        <v>3224.2591520926753</v>
      </c>
      <c r="R105" s="172">
        <f t="shared" si="64"/>
        <v>3783.8976083707025</v>
      </c>
      <c r="S105" s="175">
        <f t="shared" si="65"/>
        <v>2522.7245355007472</v>
      </c>
      <c r="T105" s="176">
        <f t="shared" si="66"/>
        <v>3783.8976083707025</v>
      </c>
      <c r="U105" s="125"/>
      <c r="V105" s="126"/>
    </row>
    <row r="106" spans="8:22" x14ac:dyDescent="0.3">
      <c r="H106" s="111">
        <v>102</v>
      </c>
      <c r="I106" s="135"/>
      <c r="J106" s="422"/>
      <c r="K106" s="423"/>
      <c r="L106" s="422"/>
      <c r="M106" s="163">
        <f t="shared" si="59"/>
        <v>5853.9443576122185</v>
      </c>
      <c r="N106" s="164">
        <f t="shared" si="60"/>
        <v>3821.3619411268478</v>
      </c>
      <c r="O106" s="168">
        <f t="shared" si="61"/>
        <v>4402.973228566354</v>
      </c>
      <c r="P106" s="169">
        <f t="shared" si="62"/>
        <v>3821.3619411268483</v>
      </c>
      <c r="Q106" s="171">
        <f t="shared" si="63"/>
        <v>3256.1825100341871</v>
      </c>
      <c r="R106" s="172">
        <f t="shared" si="64"/>
        <v>3821.3619411268483</v>
      </c>
      <c r="S106" s="175">
        <f t="shared" si="65"/>
        <v>2547.7020061492699</v>
      </c>
      <c r="T106" s="176">
        <f t="shared" si="66"/>
        <v>3821.3619411268487</v>
      </c>
      <c r="U106" s="125"/>
      <c r="V106" s="126"/>
    </row>
    <row r="107" spans="8:22" x14ac:dyDescent="0.3">
      <c r="H107" s="111">
        <v>103</v>
      </c>
      <c r="I107" s="135"/>
      <c r="J107" s="422"/>
      <c r="K107" s="423"/>
      <c r="L107" s="422"/>
      <c r="M107" s="163">
        <f t="shared" si="59"/>
        <v>5911.335968961359</v>
      </c>
      <c r="N107" s="164">
        <f t="shared" si="60"/>
        <v>3858.826273882994</v>
      </c>
      <c r="O107" s="168">
        <f t="shared" si="61"/>
        <v>4446.1396327679849</v>
      </c>
      <c r="P107" s="169">
        <f t="shared" si="62"/>
        <v>3858.8262738829935</v>
      </c>
      <c r="Q107" s="171">
        <f t="shared" si="63"/>
        <v>3288.1058679756989</v>
      </c>
      <c r="R107" s="172">
        <f t="shared" si="64"/>
        <v>3858.826273882994</v>
      </c>
      <c r="S107" s="175">
        <f t="shared" si="65"/>
        <v>2572.6794767977917</v>
      </c>
      <c r="T107" s="176">
        <f t="shared" si="66"/>
        <v>3858.8262738829935</v>
      </c>
      <c r="U107" s="125"/>
      <c r="V107" s="126"/>
    </row>
    <row r="108" spans="8:22" x14ac:dyDescent="0.3">
      <c r="H108" s="111">
        <v>104</v>
      </c>
      <c r="I108" s="135"/>
      <c r="J108" s="422"/>
      <c r="K108" s="423"/>
      <c r="L108" s="422"/>
      <c r="M108" s="163">
        <f t="shared" si="59"/>
        <v>5968.7275803104976</v>
      </c>
      <c r="N108" s="164">
        <f t="shared" si="60"/>
        <v>3896.2906066391392</v>
      </c>
      <c r="O108" s="168">
        <f t="shared" si="61"/>
        <v>4489.3060369696159</v>
      </c>
      <c r="P108" s="169">
        <f t="shared" si="62"/>
        <v>3896.2906066391392</v>
      </c>
      <c r="Q108" s="171">
        <f t="shared" si="63"/>
        <v>3320.0292259172102</v>
      </c>
      <c r="R108" s="172">
        <f t="shared" si="64"/>
        <v>3896.2906066391388</v>
      </c>
      <c r="S108" s="175">
        <f t="shared" si="65"/>
        <v>2597.656947446314</v>
      </c>
      <c r="T108" s="176">
        <f t="shared" si="66"/>
        <v>3896.2906066391392</v>
      </c>
      <c r="U108" s="125"/>
      <c r="V108" s="126"/>
    </row>
    <row r="109" spans="8:22" x14ac:dyDescent="0.3">
      <c r="H109" s="123">
        <v>105</v>
      </c>
      <c r="I109" s="135"/>
      <c r="J109" s="422"/>
      <c r="K109" s="423"/>
      <c r="L109" s="422"/>
      <c r="M109" s="163">
        <f t="shared" ref="M109:M120" si="67">(H109*$E$32*336)/$E$22</f>
        <v>6026.1191916596372</v>
      </c>
      <c r="N109" s="164">
        <f t="shared" ref="N109:N140" si="68">M109/$D$32</f>
        <v>3933.754939395285</v>
      </c>
      <c r="O109" s="168">
        <f t="shared" si="61"/>
        <v>4532.4724411712459</v>
      </c>
      <c r="P109" s="169">
        <f t="shared" si="62"/>
        <v>3933.7549393952841</v>
      </c>
      <c r="Q109" s="171">
        <f t="shared" si="63"/>
        <v>3351.9525838587219</v>
      </c>
      <c r="R109" s="172">
        <f t="shared" si="64"/>
        <v>3933.7549393952845</v>
      </c>
      <c r="S109" s="175">
        <f t="shared" si="65"/>
        <v>2622.6344180948358</v>
      </c>
      <c r="T109" s="176">
        <f t="shared" si="66"/>
        <v>3933.7549393952841</v>
      </c>
      <c r="U109" s="125"/>
      <c r="V109" s="126"/>
    </row>
    <row r="110" spans="8:22" x14ac:dyDescent="0.3">
      <c r="H110" s="111">
        <v>106</v>
      </c>
      <c r="I110" s="135"/>
      <c r="J110" s="422"/>
      <c r="K110" s="423"/>
      <c r="L110" s="422"/>
      <c r="M110" s="163">
        <f t="shared" si="67"/>
        <v>6083.5108030087758</v>
      </c>
      <c r="N110" s="164">
        <f t="shared" si="68"/>
        <v>3971.2192721514302</v>
      </c>
      <c r="O110" s="168">
        <f t="shared" si="61"/>
        <v>4575.6388453728769</v>
      </c>
      <c r="P110" s="169">
        <f t="shared" si="62"/>
        <v>3971.2192721514298</v>
      </c>
      <c r="Q110" s="171">
        <f t="shared" si="63"/>
        <v>3383.8759418002337</v>
      </c>
      <c r="R110" s="172">
        <f t="shared" si="64"/>
        <v>3971.2192721514302</v>
      </c>
      <c r="S110" s="175">
        <f t="shared" si="65"/>
        <v>2647.6118887433586</v>
      </c>
      <c r="T110" s="176">
        <f t="shared" si="66"/>
        <v>3971.2192721514307</v>
      </c>
      <c r="U110" s="125"/>
      <c r="V110" s="126"/>
    </row>
    <row r="111" spans="8:22" x14ac:dyDescent="0.3">
      <c r="H111" s="111">
        <v>107</v>
      </c>
      <c r="I111" s="135"/>
      <c r="J111" s="422"/>
      <c r="K111" s="423"/>
      <c r="L111" s="422"/>
      <c r="M111" s="163">
        <f t="shared" si="67"/>
        <v>6140.9024143579163</v>
      </c>
      <c r="N111" s="164">
        <f t="shared" si="68"/>
        <v>4008.6836049075764</v>
      </c>
      <c r="O111" s="168">
        <f t="shared" si="61"/>
        <v>4618.8052495745078</v>
      </c>
      <c r="P111" s="169">
        <f t="shared" si="62"/>
        <v>4008.6836049075755</v>
      </c>
      <c r="Q111" s="171">
        <f t="shared" si="63"/>
        <v>3415.7992997417455</v>
      </c>
      <c r="R111" s="172">
        <f t="shared" si="64"/>
        <v>4008.683604907576</v>
      </c>
      <c r="S111" s="175">
        <f t="shared" si="65"/>
        <v>2672.5893593918804</v>
      </c>
      <c r="T111" s="176">
        <f t="shared" si="66"/>
        <v>4008.6836049075755</v>
      </c>
      <c r="U111" s="125"/>
      <c r="V111" s="126"/>
    </row>
    <row r="112" spans="8:22" x14ac:dyDescent="0.3">
      <c r="H112" s="111">
        <v>108</v>
      </c>
      <c r="I112" s="135"/>
      <c r="J112" s="422"/>
      <c r="K112" s="423"/>
      <c r="L112" s="422"/>
      <c r="M112" s="163">
        <f t="shared" si="67"/>
        <v>6198.2940257070541</v>
      </c>
      <c r="N112" s="164">
        <f t="shared" si="68"/>
        <v>4046.1479376637208</v>
      </c>
      <c r="O112" s="168">
        <f t="shared" ref="O112:O143" si="69">(H112*$E$33*336)/$E$22</f>
        <v>4661.9716537761396</v>
      </c>
      <c r="P112" s="169">
        <f t="shared" ref="P112:P143" si="70">O112/$D$33</f>
        <v>4046.1479376637217</v>
      </c>
      <c r="Q112" s="171">
        <f t="shared" si="63"/>
        <v>3447.7226576832568</v>
      </c>
      <c r="R112" s="172">
        <f t="shared" si="64"/>
        <v>4046.1479376637212</v>
      </c>
      <c r="S112" s="175">
        <f t="shared" si="65"/>
        <v>2697.5668300404031</v>
      </c>
      <c r="T112" s="176">
        <f t="shared" si="66"/>
        <v>4046.1479376637217</v>
      </c>
      <c r="U112" s="125"/>
      <c r="V112" s="126"/>
    </row>
    <row r="113" spans="8:22" x14ac:dyDescent="0.3">
      <c r="H113" s="111">
        <v>109</v>
      </c>
      <c r="I113" s="135"/>
      <c r="J113" s="422"/>
      <c r="K113" s="423"/>
      <c r="L113" s="422"/>
      <c r="M113" s="163">
        <f t="shared" si="67"/>
        <v>6255.6856370561945</v>
      </c>
      <c r="N113" s="164">
        <f t="shared" si="68"/>
        <v>4083.6122704198669</v>
      </c>
      <c r="O113" s="168">
        <f t="shared" si="69"/>
        <v>4705.1380579777706</v>
      </c>
      <c r="P113" s="169">
        <f t="shared" si="70"/>
        <v>4083.6122704198674</v>
      </c>
      <c r="Q113" s="171">
        <f t="shared" si="63"/>
        <v>3479.6460156247686</v>
      </c>
      <c r="R113" s="172">
        <f t="shared" si="64"/>
        <v>4083.6122704198669</v>
      </c>
      <c r="S113" s="175">
        <f t="shared" si="65"/>
        <v>2722.5443006889254</v>
      </c>
      <c r="T113" s="176">
        <f t="shared" si="66"/>
        <v>4083.6122704198674</v>
      </c>
      <c r="U113" s="125"/>
      <c r="V113" s="126"/>
    </row>
    <row r="114" spans="8:22" x14ac:dyDescent="0.3">
      <c r="H114" s="123">
        <v>110</v>
      </c>
      <c r="I114" s="135"/>
      <c r="J114" s="422"/>
      <c r="K114" s="423"/>
      <c r="L114" s="422"/>
      <c r="M114" s="163">
        <f t="shared" si="67"/>
        <v>6313.0772484053341</v>
      </c>
      <c r="N114" s="164">
        <f t="shared" si="68"/>
        <v>4121.0766031760131</v>
      </c>
      <c r="O114" s="168">
        <f t="shared" si="69"/>
        <v>4748.3044621794015</v>
      </c>
      <c r="P114" s="169">
        <f t="shared" si="70"/>
        <v>4121.0766031760131</v>
      </c>
      <c r="Q114" s="171">
        <f t="shared" si="63"/>
        <v>3511.5693735662803</v>
      </c>
      <c r="R114" s="172">
        <f t="shared" si="64"/>
        <v>4121.0766031760131</v>
      </c>
      <c r="S114" s="175">
        <f t="shared" si="65"/>
        <v>2747.5217713374473</v>
      </c>
      <c r="T114" s="176">
        <f t="shared" si="66"/>
        <v>4121.0766031760122</v>
      </c>
      <c r="U114" s="125"/>
      <c r="V114" s="126"/>
    </row>
    <row r="115" spans="8:22" x14ac:dyDescent="0.3">
      <c r="H115" s="111">
        <v>111</v>
      </c>
      <c r="I115" s="135"/>
      <c r="J115" s="422"/>
      <c r="K115" s="423"/>
      <c r="L115" s="422"/>
      <c r="M115" s="163">
        <f t="shared" si="67"/>
        <v>6370.4688597544737</v>
      </c>
      <c r="N115" s="164">
        <f t="shared" si="68"/>
        <v>4158.5409359321584</v>
      </c>
      <c r="O115" s="168">
        <f t="shared" si="69"/>
        <v>4791.4708663810316</v>
      </c>
      <c r="P115" s="169">
        <f t="shared" si="70"/>
        <v>4158.5409359321575</v>
      </c>
      <c r="Q115" s="171">
        <f t="shared" si="63"/>
        <v>3543.4927315077921</v>
      </c>
      <c r="R115" s="172">
        <f t="shared" si="64"/>
        <v>4158.5409359321584</v>
      </c>
      <c r="S115" s="175">
        <f t="shared" si="65"/>
        <v>2772.4992419859695</v>
      </c>
      <c r="T115" s="176">
        <f t="shared" si="66"/>
        <v>4158.5409359321584</v>
      </c>
      <c r="U115" s="125"/>
      <c r="V115" s="136"/>
    </row>
    <row r="116" spans="8:22" x14ac:dyDescent="0.3">
      <c r="H116" s="111">
        <v>112</v>
      </c>
      <c r="I116" s="135"/>
      <c r="J116" s="422"/>
      <c r="K116" s="423"/>
      <c r="L116" s="422"/>
      <c r="M116" s="163">
        <f t="shared" si="67"/>
        <v>6427.8604711036123</v>
      </c>
      <c r="N116" s="164">
        <f t="shared" si="68"/>
        <v>4196.0052686883037</v>
      </c>
      <c r="O116" s="168">
        <f t="shared" si="69"/>
        <v>4834.6372705826625</v>
      </c>
      <c r="P116" s="169">
        <f t="shared" si="70"/>
        <v>4196.0052686883037</v>
      </c>
      <c r="Q116" s="171">
        <f t="shared" si="63"/>
        <v>3575.4160894493039</v>
      </c>
      <c r="R116" s="172">
        <f t="shared" si="64"/>
        <v>4196.0052686883046</v>
      </c>
      <c r="S116" s="175">
        <f t="shared" si="65"/>
        <v>2797.4767126344918</v>
      </c>
      <c r="T116" s="176">
        <f t="shared" si="66"/>
        <v>4196.0052686883037</v>
      </c>
      <c r="U116" s="125"/>
      <c r="V116" s="136"/>
    </row>
    <row r="117" spans="8:22" x14ac:dyDescent="0.3">
      <c r="H117" s="111">
        <v>113</v>
      </c>
      <c r="I117" s="135"/>
      <c r="J117" s="422"/>
      <c r="K117" s="423"/>
      <c r="L117" s="422"/>
      <c r="M117" s="163">
        <f t="shared" si="67"/>
        <v>6485.2520824527519</v>
      </c>
      <c r="N117" s="164">
        <f t="shared" si="68"/>
        <v>4233.4696014444489</v>
      </c>
      <c r="O117" s="168">
        <f t="shared" si="69"/>
        <v>4877.8036747842934</v>
      </c>
      <c r="P117" s="169">
        <f t="shared" si="70"/>
        <v>4233.4696014444489</v>
      </c>
      <c r="Q117" s="171">
        <f t="shared" ref="Q117:Q148" si="71">(H117*$E$34*336)/$E$22</f>
        <v>3607.3394473908152</v>
      </c>
      <c r="R117" s="172">
        <f t="shared" ref="R117:R148" si="72">Q117/$D$34</f>
        <v>4233.4696014444489</v>
      </c>
      <c r="S117" s="175">
        <f t="shared" si="65"/>
        <v>2822.4541832830137</v>
      </c>
      <c r="T117" s="176">
        <f t="shared" si="66"/>
        <v>4233.4696014444489</v>
      </c>
      <c r="U117" s="125"/>
      <c r="V117" s="136"/>
    </row>
    <row r="118" spans="8:22" x14ac:dyDescent="0.3">
      <c r="H118" s="111">
        <v>114</v>
      </c>
      <c r="I118" s="135"/>
      <c r="J118" s="422"/>
      <c r="K118" s="423"/>
      <c r="L118" s="422"/>
      <c r="M118" s="163">
        <f t="shared" si="67"/>
        <v>6542.6436938018924</v>
      </c>
      <c r="N118" s="164">
        <f t="shared" si="68"/>
        <v>4270.9339342005951</v>
      </c>
      <c r="O118" s="168">
        <f t="shared" si="69"/>
        <v>4920.9700789859253</v>
      </c>
      <c r="P118" s="169">
        <f t="shared" si="70"/>
        <v>4270.9339342005951</v>
      </c>
      <c r="Q118" s="171">
        <f t="shared" si="71"/>
        <v>3639.2628053323269</v>
      </c>
      <c r="R118" s="172">
        <f t="shared" si="72"/>
        <v>4270.9339342005951</v>
      </c>
      <c r="S118" s="175">
        <f t="shared" si="65"/>
        <v>2847.4316539315369</v>
      </c>
      <c r="T118" s="176">
        <f t="shared" si="66"/>
        <v>4270.9339342005951</v>
      </c>
      <c r="U118" s="125"/>
      <c r="V118" s="136"/>
    </row>
    <row r="119" spans="8:22" x14ac:dyDescent="0.3">
      <c r="H119" s="123">
        <v>115</v>
      </c>
      <c r="I119" s="135"/>
      <c r="J119" s="422"/>
      <c r="K119" s="423"/>
      <c r="L119" s="422"/>
      <c r="M119" s="163">
        <f t="shared" si="67"/>
        <v>6600.035305151031</v>
      </c>
      <c r="N119" s="164">
        <f t="shared" si="68"/>
        <v>4308.3982669567404</v>
      </c>
      <c r="O119" s="168">
        <f t="shared" si="69"/>
        <v>4964.1364831875562</v>
      </c>
      <c r="P119" s="169">
        <f t="shared" si="70"/>
        <v>4308.3982669567404</v>
      </c>
      <c r="Q119" s="171">
        <f t="shared" si="71"/>
        <v>3671.1861632738382</v>
      </c>
      <c r="R119" s="172">
        <f t="shared" si="72"/>
        <v>4308.3982669567404</v>
      </c>
      <c r="S119" s="175">
        <f t="shared" si="65"/>
        <v>2872.4091245800591</v>
      </c>
      <c r="T119" s="176">
        <f t="shared" si="66"/>
        <v>4308.3982669567413</v>
      </c>
      <c r="U119" s="125"/>
      <c r="V119" s="136"/>
    </row>
    <row r="120" spans="8:22" x14ac:dyDescent="0.3">
      <c r="H120" s="111">
        <v>116</v>
      </c>
      <c r="I120" s="135"/>
      <c r="J120" s="422"/>
      <c r="K120" s="423"/>
      <c r="L120" s="422"/>
      <c r="M120" s="163">
        <f t="shared" si="67"/>
        <v>6657.4269165001697</v>
      </c>
      <c r="N120" s="164">
        <f t="shared" si="68"/>
        <v>4345.8625997128856</v>
      </c>
      <c r="O120" s="168">
        <f t="shared" si="69"/>
        <v>5007.3028873891872</v>
      </c>
      <c r="P120" s="169">
        <f t="shared" si="70"/>
        <v>4345.8625997128865</v>
      </c>
      <c r="Q120" s="171">
        <f t="shared" si="71"/>
        <v>3703.1095212153496</v>
      </c>
      <c r="R120" s="172">
        <f t="shared" si="72"/>
        <v>4345.8625997128856</v>
      </c>
      <c r="S120" s="175">
        <f t="shared" si="65"/>
        <v>2897.386595228581</v>
      </c>
      <c r="T120" s="176">
        <f t="shared" si="66"/>
        <v>4345.8625997128856</v>
      </c>
      <c r="U120" s="125"/>
      <c r="V120" s="136"/>
    </row>
    <row r="121" spans="8:22" x14ac:dyDescent="0.3">
      <c r="H121" s="111">
        <v>117</v>
      </c>
      <c r="I121" s="135"/>
      <c r="J121" s="422"/>
      <c r="K121" s="423"/>
      <c r="L121" s="422"/>
      <c r="M121" s="424"/>
      <c r="N121" s="421"/>
      <c r="O121" s="168">
        <f t="shared" si="69"/>
        <v>5050.4692915908172</v>
      </c>
      <c r="P121" s="169">
        <f t="shared" si="70"/>
        <v>4383.3269324690309</v>
      </c>
      <c r="Q121" s="171">
        <f t="shared" si="71"/>
        <v>3735.0328791568613</v>
      </c>
      <c r="R121" s="172">
        <f t="shared" si="72"/>
        <v>4383.3269324690309</v>
      </c>
      <c r="S121" s="175">
        <f t="shared" ref="S121:S154" si="73">(H121*$E$35*336)/$E$22</f>
        <v>2922.3640658771033</v>
      </c>
      <c r="T121" s="176">
        <f t="shared" ref="T121:T152" si="74">S121/$D$35</f>
        <v>4383.3269324690318</v>
      </c>
      <c r="U121" s="125"/>
      <c r="V121" s="136"/>
    </row>
    <row r="122" spans="8:22" x14ac:dyDescent="0.3">
      <c r="H122" s="111">
        <v>118</v>
      </c>
      <c r="I122" s="135"/>
      <c r="J122" s="422"/>
      <c r="K122" s="423"/>
      <c r="L122" s="422"/>
      <c r="M122" s="424"/>
      <c r="N122" s="421"/>
      <c r="O122" s="168">
        <f t="shared" si="69"/>
        <v>5093.6356957924481</v>
      </c>
      <c r="P122" s="169">
        <f t="shared" si="70"/>
        <v>4420.7912652251771</v>
      </c>
      <c r="Q122" s="171">
        <f t="shared" si="71"/>
        <v>3766.9562370983731</v>
      </c>
      <c r="R122" s="172">
        <f t="shared" si="72"/>
        <v>4420.7912652251771</v>
      </c>
      <c r="S122" s="175">
        <f t="shared" si="73"/>
        <v>2947.3415365256255</v>
      </c>
      <c r="T122" s="176">
        <f t="shared" si="74"/>
        <v>4420.7912652251771</v>
      </c>
      <c r="U122" s="125"/>
      <c r="V122" s="136"/>
    </row>
    <row r="123" spans="8:22" x14ac:dyDescent="0.3">
      <c r="H123" s="111">
        <v>119</v>
      </c>
      <c r="I123" s="135"/>
      <c r="J123" s="422"/>
      <c r="K123" s="423"/>
      <c r="L123" s="422"/>
      <c r="M123" s="424"/>
      <c r="N123" s="421"/>
      <c r="O123" s="168">
        <f t="shared" si="69"/>
        <v>5136.8020999940791</v>
      </c>
      <c r="P123" s="169">
        <f t="shared" si="70"/>
        <v>4458.2555979813224</v>
      </c>
      <c r="Q123" s="171">
        <f t="shared" si="71"/>
        <v>3798.8795950398849</v>
      </c>
      <c r="R123" s="172">
        <f t="shared" si="72"/>
        <v>4458.2555979813224</v>
      </c>
      <c r="S123" s="175">
        <f t="shared" si="73"/>
        <v>2972.3190071741474</v>
      </c>
      <c r="T123" s="176">
        <f t="shared" si="74"/>
        <v>4458.2555979813224</v>
      </c>
      <c r="U123" s="125"/>
      <c r="V123" s="136"/>
    </row>
    <row r="124" spans="8:22" x14ac:dyDescent="0.3">
      <c r="H124" s="123">
        <v>120</v>
      </c>
      <c r="I124" s="135"/>
      <c r="J124" s="422"/>
      <c r="K124" s="423"/>
      <c r="L124" s="422"/>
      <c r="M124" s="424"/>
      <c r="N124" s="421"/>
      <c r="O124" s="168">
        <f t="shared" si="69"/>
        <v>5179.9685041957109</v>
      </c>
      <c r="P124" s="169">
        <f t="shared" si="70"/>
        <v>4495.7199307374685</v>
      </c>
      <c r="Q124" s="171">
        <f t="shared" si="71"/>
        <v>3830.8029529813962</v>
      </c>
      <c r="R124" s="172">
        <f t="shared" si="72"/>
        <v>4495.7199307374676</v>
      </c>
      <c r="S124" s="175">
        <f t="shared" si="73"/>
        <v>2997.2964778226697</v>
      </c>
      <c r="T124" s="176">
        <f t="shared" si="74"/>
        <v>4495.7199307374676</v>
      </c>
      <c r="U124" s="125"/>
      <c r="V124" s="136"/>
    </row>
    <row r="125" spans="8:22" x14ac:dyDescent="0.3">
      <c r="H125" s="111">
        <v>121</v>
      </c>
      <c r="I125" s="135"/>
      <c r="J125" s="422"/>
      <c r="K125" s="423"/>
      <c r="L125" s="422"/>
      <c r="M125" s="424"/>
      <c r="N125" s="421"/>
      <c r="O125" s="168">
        <f t="shared" si="69"/>
        <v>5223.1349083973419</v>
      </c>
      <c r="P125" s="169">
        <f t="shared" si="70"/>
        <v>4533.1842634936147</v>
      </c>
      <c r="Q125" s="171">
        <f t="shared" si="71"/>
        <v>3862.7263109229079</v>
      </c>
      <c r="R125" s="172">
        <f t="shared" si="72"/>
        <v>4533.1842634936138</v>
      </c>
      <c r="S125" s="175">
        <f t="shared" si="73"/>
        <v>3022.2739484711919</v>
      </c>
      <c r="T125" s="176">
        <f t="shared" si="74"/>
        <v>4533.1842634936138</v>
      </c>
      <c r="U125" s="125"/>
      <c r="V125" s="136"/>
    </row>
    <row r="126" spans="8:22" x14ac:dyDescent="0.3">
      <c r="H126" s="111">
        <v>122</v>
      </c>
      <c r="I126" s="135"/>
      <c r="J126" s="422"/>
      <c r="K126" s="423"/>
      <c r="L126" s="422"/>
      <c r="M126" s="424"/>
      <c r="N126" s="421"/>
      <c r="O126" s="168">
        <f t="shared" si="69"/>
        <v>5266.3013125989728</v>
      </c>
      <c r="P126" s="169">
        <f t="shared" si="70"/>
        <v>4570.64859624976</v>
      </c>
      <c r="Q126" s="171">
        <f t="shared" si="71"/>
        <v>3894.6496688644193</v>
      </c>
      <c r="R126" s="172">
        <f t="shared" si="72"/>
        <v>4570.6485962497591</v>
      </c>
      <c r="S126" s="175">
        <f t="shared" si="73"/>
        <v>3047.2514191197142</v>
      </c>
      <c r="T126" s="176">
        <f t="shared" si="74"/>
        <v>4570.6485962497591</v>
      </c>
      <c r="U126" s="125"/>
      <c r="V126" s="136"/>
    </row>
    <row r="127" spans="8:22" x14ac:dyDescent="0.3">
      <c r="H127" s="111">
        <v>123</v>
      </c>
      <c r="I127" s="135"/>
      <c r="J127" s="422"/>
      <c r="K127" s="423"/>
      <c r="L127" s="422"/>
      <c r="M127" s="424"/>
      <c r="N127" s="421"/>
      <c r="O127" s="168">
        <f t="shared" si="69"/>
        <v>5309.4677168006028</v>
      </c>
      <c r="P127" s="169">
        <f t="shared" si="70"/>
        <v>4608.1129290059043</v>
      </c>
      <c r="Q127" s="171">
        <f t="shared" si="71"/>
        <v>3926.573026805931</v>
      </c>
      <c r="R127" s="172">
        <f t="shared" si="72"/>
        <v>4608.1129290059043</v>
      </c>
      <c r="S127" s="175">
        <f t="shared" si="73"/>
        <v>3072.2288897682365</v>
      </c>
      <c r="T127" s="176">
        <f t="shared" si="74"/>
        <v>4608.1129290059043</v>
      </c>
      <c r="U127" s="125"/>
      <c r="V127" s="136"/>
    </row>
    <row r="128" spans="8:22" x14ac:dyDescent="0.3">
      <c r="H128" s="111">
        <v>124</v>
      </c>
      <c r="I128" s="135"/>
      <c r="J128" s="422"/>
      <c r="K128" s="423"/>
      <c r="L128" s="422"/>
      <c r="M128" s="424"/>
      <c r="N128" s="421"/>
      <c r="O128" s="168">
        <f t="shared" si="69"/>
        <v>5352.6341210022338</v>
      </c>
      <c r="P128" s="169">
        <f t="shared" si="70"/>
        <v>4645.5772617620505</v>
      </c>
      <c r="Q128" s="171">
        <f t="shared" si="71"/>
        <v>3958.4963847474432</v>
      </c>
      <c r="R128" s="172">
        <f t="shared" si="72"/>
        <v>4645.5772617620505</v>
      </c>
      <c r="S128" s="175">
        <f t="shared" si="73"/>
        <v>3097.2063604167593</v>
      </c>
      <c r="T128" s="176">
        <f t="shared" si="74"/>
        <v>4645.5772617620514</v>
      </c>
      <c r="U128" s="125"/>
      <c r="V128" s="136"/>
    </row>
    <row r="129" spans="8:22" x14ac:dyDescent="0.3">
      <c r="H129" s="123">
        <v>125</v>
      </c>
      <c r="I129" s="135"/>
      <c r="J129" s="422"/>
      <c r="K129" s="423"/>
      <c r="L129" s="422"/>
      <c r="M129" s="424"/>
      <c r="N129" s="421"/>
      <c r="O129" s="168">
        <f t="shared" si="69"/>
        <v>5395.8005252038647</v>
      </c>
      <c r="P129" s="169">
        <f t="shared" si="70"/>
        <v>4683.0415945181958</v>
      </c>
      <c r="Q129" s="171">
        <f t="shared" si="71"/>
        <v>3990.4197426889546</v>
      </c>
      <c r="R129" s="172">
        <f t="shared" si="72"/>
        <v>4683.0415945181958</v>
      </c>
      <c r="S129" s="175">
        <f t="shared" si="73"/>
        <v>3122.1838310652811</v>
      </c>
      <c r="T129" s="176">
        <f t="shared" si="74"/>
        <v>4683.0415945181958</v>
      </c>
      <c r="U129" s="125"/>
      <c r="V129" s="136"/>
    </row>
    <row r="130" spans="8:22" x14ac:dyDescent="0.3">
      <c r="H130" s="111">
        <v>126</v>
      </c>
      <c r="I130" s="135"/>
      <c r="J130" s="422"/>
      <c r="K130" s="423"/>
      <c r="L130" s="422"/>
      <c r="M130" s="424"/>
      <c r="N130" s="421"/>
      <c r="O130" s="168">
        <f t="shared" si="69"/>
        <v>5438.9669294054956</v>
      </c>
      <c r="P130" s="169">
        <f t="shared" si="70"/>
        <v>4720.505927274341</v>
      </c>
      <c r="Q130" s="171">
        <f t="shared" si="71"/>
        <v>4022.3431006304663</v>
      </c>
      <c r="R130" s="172">
        <f t="shared" si="72"/>
        <v>4720.505927274342</v>
      </c>
      <c r="S130" s="175">
        <f t="shared" si="73"/>
        <v>3147.1613017138034</v>
      </c>
      <c r="T130" s="176">
        <f t="shared" si="74"/>
        <v>4720.505927274342</v>
      </c>
      <c r="U130" s="125"/>
      <c r="V130" s="136"/>
    </row>
    <row r="131" spans="8:22" x14ac:dyDescent="0.3">
      <c r="H131" s="111">
        <v>127</v>
      </c>
      <c r="I131" s="135"/>
      <c r="J131" s="422"/>
      <c r="K131" s="423"/>
      <c r="L131" s="422"/>
      <c r="M131" s="424"/>
      <c r="N131" s="421"/>
      <c r="O131" s="168">
        <f t="shared" si="69"/>
        <v>5482.1333336071266</v>
      </c>
      <c r="P131" s="169">
        <f t="shared" si="70"/>
        <v>4757.9702600304872</v>
      </c>
      <c r="Q131" s="171">
        <f t="shared" si="71"/>
        <v>4054.2664585719776</v>
      </c>
      <c r="R131" s="172">
        <f t="shared" si="72"/>
        <v>4757.9702600304872</v>
      </c>
      <c r="S131" s="175">
        <f t="shared" si="73"/>
        <v>3172.1387723623257</v>
      </c>
      <c r="T131" s="176">
        <f t="shared" si="74"/>
        <v>4757.9702600304872</v>
      </c>
      <c r="U131" s="125"/>
      <c r="V131" s="136"/>
    </row>
    <row r="132" spans="8:22" x14ac:dyDescent="0.3">
      <c r="H132" s="111">
        <v>128</v>
      </c>
      <c r="I132" s="135"/>
      <c r="J132" s="422"/>
      <c r="K132" s="423"/>
      <c r="L132" s="422"/>
      <c r="M132" s="424"/>
      <c r="N132" s="421"/>
      <c r="O132" s="168">
        <f t="shared" si="69"/>
        <v>5525.2997378087575</v>
      </c>
      <c r="P132" s="169">
        <f t="shared" si="70"/>
        <v>4795.4345927866325</v>
      </c>
      <c r="Q132" s="171">
        <f t="shared" si="71"/>
        <v>4086.1898165134894</v>
      </c>
      <c r="R132" s="172">
        <f t="shared" si="72"/>
        <v>4795.4345927866325</v>
      </c>
      <c r="S132" s="175">
        <f t="shared" si="73"/>
        <v>3197.1162430108479</v>
      </c>
      <c r="T132" s="176">
        <f t="shared" si="74"/>
        <v>4795.4345927866325</v>
      </c>
      <c r="U132" s="125"/>
      <c r="V132" s="136"/>
    </row>
    <row r="133" spans="8:22" x14ac:dyDescent="0.3">
      <c r="H133" s="111">
        <v>129</v>
      </c>
      <c r="I133" s="135"/>
      <c r="J133" s="422"/>
      <c r="K133" s="423"/>
      <c r="L133" s="422"/>
      <c r="M133" s="424"/>
      <c r="N133" s="421"/>
      <c r="O133" s="168">
        <f t="shared" si="69"/>
        <v>5568.4661420103876</v>
      </c>
      <c r="P133" s="169">
        <f t="shared" si="70"/>
        <v>4832.8989255427778</v>
      </c>
      <c r="Q133" s="171">
        <f t="shared" si="71"/>
        <v>4118.1131744550012</v>
      </c>
      <c r="R133" s="172">
        <f t="shared" si="72"/>
        <v>4832.8989255427787</v>
      </c>
      <c r="S133" s="175">
        <f t="shared" si="73"/>
        <v>3222.0937136593702</v>
      </c>
      <c r="T133" s="176">
        <f t="shared" si="74"/>
        <v>4832.8989255427787</v>
      </c>
      <c r="U133" s="125"/>
      <c r="V133" s="136"/>
    </row>
    <row r="134" spans="8:22" x14ac:dyDescent="0.3">
      <c r="H134" s="123">
        <v>130</v>
      </c>
      <c r="I134" s="135"/>
      <c r="J134" s="422"/>
      <c r="K134" s="423"/>
      <c r="L134" s="422"/>
      <c r="M134" s="424"/>
      <c r="N134" s="421"/>
      <c r="O134" s="168">
        <f t="shared" si="69"/>
        <v>5611.6325462120185</v>
      </c>
      <c r="P134" s="169">
        <f t="shared" si="70"/>
        <v>4870.363258298923</v>
      </c>
      <c r="Q134" s="171">
        <f t="shared" si="71"/>
        <v>4150.0365323965134</v>
      </c>
      <c r="R134" s="172">
        <f t="shared" si="72"/>
        <v>4870.3632582989248</v>
      </c>
      <c r="S134" s="175">
        <f t="shared" si="73"/>
        <v>3247.0711843078921</v>
      </c>
      <c r="T134" s="176">
        <f t="shared" si="74"/>
        <v>4870.363258298923</v>
      </c>
      <c r="U134" s="125"/>
      <c r="V134" s="136"/>
    </row>
    <row r="135" spans="8:22" x14ac:dyDescent="0.3">
      <c r="H135" s="111">
        <v>131</v>
      </c>
      <c r="I135" s="135"/>
      <c r="J135" s="422"/>
      <c r="K135" s="423"/>
      <c r="L135" s="422"/>
      <c r="M135" s="424"/>
      <c r="N135" s="421"/>
      <c r="O135" s="168">
        <f t="shared" si="69"/>
        <v>5654.7989504136503</v>
      </c>
      <c r="P135" s="169">
        <f t="shared" si="70"/>
        <v>4907.8275910550692</v>
      </c>
      <c r="Q135" s="171">
        <f t="shared" si="71"/>
        <v>4181.9598903380247</v>
      </c>
      <c r="R135" s="172">
        <f t="shared" si="72"/>
        <v>4907.8275910550701</v>
      </c>
      <c r="S135" s="175">
        <f t="shared" si="73"/>
        <v>3272.0486549564143</v>
      </c>
      <c r="T135" s="176">
        <f t="shared" si="74"/>
        <v>4907.8275910550692</v>
      </c>
      <c r="U135" s="125"/>
      <c r="V135" s="136"/>
    </row>
    <row r="136" spans="8:22" x14ac:dyDescent="0.3">
      <c r="H136" s="111">
        <v>132</v>
      </c>
      <c r="I136" s="135"/>
      <c r="J136" s="422"/>
      <c r="K136" s="423"/>
      <c r="L136" s="422"/>
      <c r="M136" s="424"/>
      <c r="N136" s="421"/>
      <c r="O136" s="168">
        <f t="shared" si="69"/>
        <v>5697.9653546152813</v>
      </c>
      <c r="P136" s="169">
        <f t="shared" si="70"/>
        <v>4945.2919238112145</v>
      </c>
      <c r="Q136" s="171">
        <f t="shared" si="71"/>
        <v>4213.883248279536</v>
      </c>
      <c r="R136" s="172">
        <f t="shared" si="72"/>
        <v>4945.2919238112145</v>
      </c>
      <c r="S136" s="175">
        <f t="shared" si="73"/>
        <v>3297.0261256049366</v>
      </c>
      <c r="T136" s="176">
        <f t="shared" si="74"/>
        <v>4945.2919238112145</v>
      </c>
      <c r="U136" s="125"/>
      <c r="V136" s="136"/>
    </row>
    <row r="137" spans="8:22" x14ac:dyDescent="0.3">
      <c r="H137" s="111">
        <v>133</v>
      </c>
      <c r="I137" s="135"/>
      <c r="J137" s="422"/>
      <c r="K137" s="423"/>
      <c r="L137" s="422"/>
      <c r="M137" s="424"/>
      <c r="N137" s="421"/>
      <c r="O137" s="168">
        <f t="shared" si="69"/>
        <v>5741.1317588169122</v>
      </c>
      <c r="P137" s="169">
        <f t="shared" si="70"/>
        <v>4982.7562565673607</v>
      </c>
      <c r="Q137" s="171">
        <f t="shared" si="71"/>
        <v>4245.8066062210473</v>
      </c>
      <c r="R137" s="172">
        <f t="shared" si="72"/>
        <v>4982.7562565673597</v>
      </c>
      <c r="S137" s="175">
        <f t="shared" si="73"/>
        <v>3322.0035962534598</v>
      </c>
      <c r="T137" s="176">
        <f t="shared" si="74"/>
        <v>4982.7562565673616</v>
      </c>
      <c r="U137" s="125"/>
      <c r="V137" s="136"/>
    </row>
    <row r="138" spans="8:22" x14ac:dyDescent="0.3">
      <c r="H138" s="111">
        <v>134</v>
      </c>
      <c r="I138" s="135"/>
      <c r="J138" s="422"/>
      <c r="K138" s="423"/>
      <c r="L138" s="422"/>
      <c r="M138" s="424"/>
      <c r="N138" s="421"/>
      <c r="O138" s="168">
        <f t="shared" si="69"/>
        <v>5784.2981630185441</v>
      </c>
      <c r="P138" s="169">
        <f t="shared" si="70"/>
        <v>5020.2205893235068</v>
      </c>
      <c r="Q138" s="171">
        <f t="shared" si="71"/>
        <v>4277.7299641625596</v>
      </c>
      <c r="R138" s="172">
        <f t="shared" si="72"/>
        <v>5020.2205893235059</v>
      </c>
      <c r="S138" s="175">
        <f t="shared" si="73"/>
        <v>3346.9810669019816</v>
      </c>
      <c r="T138" s="176">
        <f t="shared" si="74"/>
        <v>5020.2205893235068</v>
      </c>
      <c r="U138" s="125"/>
      <c r="V138" s="136"/>
    </row>
    <row r="139" spans="8:22" x14ac:dyDescent="0.3">
      <c r="H139" s="123">
        <v>135</v>
      </c>
      <c r="I139" s="135"/>
      <c r="J139" s="422"/>
      <c r="K139" s="423"/>
      <c r="L139" s="422"/>
      <c r="M139" s="424"/>
      <c r="N139" s="421"/>
      <c r="O139" s="168">
        <f t="shared" si="69"/>
        <v>5827.4645672201732</v>
      </c>
      <c r="P139" s="169">
        <f t="shared" si="70"/>
        <v>5057.6849220796512</v>
      </c>
      <c r="Q139" s="171">
        <f t="shared" si="71"/>
        <v>4309.6533221040709</v>
      </c>
      <c r="R139" s="172">
        <f t="shared" si="72"/>
        <v>5057.6849220796512</v>
      </c>
      <c r="S139" s="175">
        <f t="shared" si="73"/>
        <v>3371.9585375505039</v>
      </c>
      <c r="T139" s="176">
        <f t="shared" si="74"/>
        <v>5057.6849220796521</v>
      </c>
      <c r="U139" s="125"/>
      <c r="V139" s="136"/>
    </row>
    <row r="140" spans="8:22" x14ac:dyDescent="0.3">
      <c r="H140" s="111">
        <v>136</v>
      </c>
      <c r="I140" s="135"/>
      <c r="J140" s="422"/>
      <c r="K140" s="423"/>
      <c r="L140" s="422"/>
      <c r="M140" s="424"/>
      <c r="N140" s="421"/>
      <c r="O140" s="168">
        <f t="shared" si="69"/>
        <v>5870.630971421805</v>
      </c>
      <c r="P140" s="169">
        <f t="shared" si="70"/>
        <v>5095.1492548357974</v>
      </c>
      <c r="Q140" s="171">
        <f t="shared" si="71"/>
        <v>4341.5766800455822</v>
      </c>
      <c r="R140" s="172">
        <f t="shared" si="72"/>
        <v>5095.1492548357965</v>
      </c>
      <c r="S140" s="175">
        <f t="shared" si="73"/>
        <v>3396.9360081990258</v>
      </c>
      <c r="T140" s="176">
        <f t="shared" si="74"/>
        <v>5095.1492548357974</v>
      </c>
      <c r="U140" s="125"/>
      <c r="V140" s="136"/>
    </row>
    <row r="141" spans="8:22" x14ac:dyDescent="0.3">
      <c r="H141" s="111">
        <v>137</v>
      </c>
      <c r="I141" s="135"/>
      <c r="J141" s="422"/>
      <c r="K141" s="423"/>
      <c r="L141" s="422"/>
      <c r="M141" s="424"/>
      <c r="N141" s="421"/>
      <c r="O141" s="168">
        <f t="shared" si="69"/>
        <v>5913.7973756234351</v>
      </c>
      <c r="P141" s="169">
        <f t="shared" si="70"/>
        <v>5132.6135875919417</v>
      </c>
      <c r="Q141" s="171">
        <f t="shared" si="71"/>
        <v>4373.5000379870953</v>
      </c>
      <c r="R141" s="172">
        <f t="shared" si="72"/>
        <v>5132.6135875919435</v>
      </c>
      <c r="S141" s="175">
        <f t="shared" si="73"/>
        <v>3421.913478847548</v>
      </c>
      <c r="T141" s="176">
        <f t="shared" si="74"/>
        <v>5132.6135875919426</v>
      </c>
      <c r="U141" s="125"/>
      <c r="V141" s="136"/>
    </row>
    <row r="142" spans="8:22" x14ac:dyDescent="0.3">
      <c r="H142" s="111">
        <v>138</v>
      </c>
      <c r="I142" s="135"/>
      <c r="J142" s="422"/>
      <c r="K142" s="423"/>
      <c r="L142" s="422"/>
      <c r="M142" s="424"/>
      <c r="N142" s="421"/>
      <c r="O142" s="168">
        <f t="shared" si="69"/>
        <v>5956.9637798250669</v>
      </c>
      <c r="P142" s="169">
        <f t="shared" si="70"/>
        <v>5170.0779203480888</v>
      </c>
      <c r="Q142" s="171">
        <f t="shared" si="71"/>
        <v>4405.4233959286066</v>
      </c>
      <c r="R142" s="172">
        <f t="shared" si="72"/>
        <v>5170.0779203480888</v>
      </c>
      <c r="S142" s="175">
        <f t="shared" si="73"/>
        <v>3446.8909494960703</v>
      </c>
      <c r="T142" s="176">
        <f t="shared" si="74"/>
        <v>5170.0779203480888</v>
      </c>
      <c r="U142" s="125"/>
      <c r="V142" s="136"/>
    </row>
    <row r="143" spans="8:22" x14ac:dyDescent="0.3">
      <c r="H143" s="111">
        <v>139</v>
      </c>
      <c r="I143" s="135"/>
      <c r="J143" s="422"/>
      <c r="K143" s="423"/>
      <c r="L143" s="422"/>
      <c r="M143" s="424"/>
      <c r="N143" s="421"/>
      <c r="O143" s="168">
        <f t="shared" si="69"/>
        <v>6000.130184026697</v>
      </c>
      <c r="P143" s="169">
        <f t="shared" si="70"/>
        <v>5207.5422531042332</v>
      </c>
      <c r="Q143" s="171">
        <f t="shared" si="71"/>
        <v>4437.3467538701179</v>
      </c>
      <c r="R143" s="172">
        <f t="shared" si="72"/>
        <v>5207.5422531042341</v>
      </c>
      <c r="S143" s="175">
        <f t="shared" si="73"/>
        <v>3471.8684201445926</v>
      </c>
      <c r="T143" s="176">
        <f t="shared" si="74"/>
        <v>5207.5422531042341</v>
      </c>
      <c r="U143" s="125"/>
      <c r="V143" s="136"/>
    </row>
    <row r="144" spans="8:22" x14ac:dyDescent="0.3">
      <c r="H144" s="123">
        <v>140</v>
      </c>
      <c r="I144" s="135"/>
      <c r="J144" s="422"/>
      <c r="K144" s="423"/>
      <c r="L144" s="422"/>
      <c r="M144" s="424"/>
      <c r="N144" s="421"/>
      <c r="O144" s="168">
        <f t="shared" ref="O144:O154" si="75">(H144*$E$33*336)/$E$22</f>
        <v>6043.2965882283288</v>
      </c>
      <c r="P144" s="169">
        <f t="shared" ref="P144:P175" si="76">O144/$D$33</f>
        <v>5245.0065858603793</v>
      </c>
      <c r="Q144" s="171">
        <f t="shared" si="71"/>
        <v>4469.2701118116292</v>
      </c>
      <c r="R144" s="172">
        <f t="shared" si="72"/>
        <v>5245.0065858603793</v>
      </c>
      <c r="S144" s="175">
        <f t="shared" si="73"/>
        <v>3496.8458907931149</v>
      </c>
      <c r="T144" s="176">
        <f t="shared" si="74"/>
        <v>5245.0065858603793</v>
      </c>
      <c r="U144" s="125"/>
      <c r="V144" s="136"/>
    </row>
    <row r="145" spans="8:22" x14ac:dyDescent="0.3">
      <c r="H145" s="111">
        <v>141</v>
      </c>
      <c r="I145" s="135"/>
      <c r="J145" s="422"/>
      <c r="K145" s="423"/>
      <c r="L145" s="422"/>
      <c r="M145" s="424"/>
      <c r="N145" s="421"/>
      <c r="O145" s="168">
        <f t="shared" si="75"/>
        <v>6086.4629924299597</v>
      </c>
      <c r="P145" s="169">
        <f t="shared" si="76"/>
        <v>5282.4709186165255</v>
      </c>
      <c r="Q145" s="171">
        <f t="shared" si="71"/>
        <v>4501.1934697531406</v>
      </c>
      <c r="R145" s="172">
        <f t="shared" si="72"/>
        <v>5282.4709186165246</v>
      </c>
      <c r="S145" s="175">
        <f t="shared" si="73"/>
        <v>3521.8233614416367</v>
      </c>
      <c r="T145" s="176">
        <f t="shared" si="74"/>
        <v>5282.4709186165246</v>
      </c>
      <c r="U145" s="125"/>
      <c r="V145" s="136"/>
    </row>
    <row r="146" spans="8:22" x14ac:dyDescent="0.3">
      <c r="H146" s="111">
        <v>142</v>
      </c>
      <c r="I146" s="135"/>
      <c r="J146" s="422"/>
      <c r="K146" s="423"/>
      <c r="L146" s="422"/>
      <c r="M146" s="424"/>
      <c r="N146" s="421"/>
      <c r="O146" s="168">
        <f t="shared" si="75"/>
        <v>6129.6293966315898</v>
      </c>
      <c r="P146" s="169">
        <f t="shared" si="76"/>
        <v>5319.9352513726699</v>
      </c>
      <c r="Q146" s="171">
        <f t="shared" si="71"/>
        <v>4533.1168276946519</v>
      </c>
      <c r="R146" s="172">
        <f t="shared" si="72"/>
        <v>5319.9352513726699</v>
      </c>
      <c r="S146" s="175">
        <f t="shared" si="73"/>
        <v>3546.800832090159</v>
      </c>
      <c r="T146" s="176">
        <f t="shared" si="74"/>
        <v>5319.9352513726699</v>
      </c>
      <c r="U146" s="125"/>
      <c r="V146" s="136"/>
    </row>
    <row r="147" spans="8:22" x14ac:dyDescent="0.3">
      <c r="H147" s="111">
        <v>143</v>
      </c>
      <c r="I147" s="135"/>
      <c r="J147" s="422"/>
      <c r="K147" s="423"/>
      <c r="L147" s="422"/>
      <c r="M147" s="424"/>
      <c r="N147" s="421"/>
      <c r="O147" s="168">
        <f t="shared" si="75"/>
        <v>6172.7958008332216</v>
      </c>
      <c r="P147" s="169">
        <f t="shared" si="76"/>
        <v>5357.3995841288161</v>
      </c>
      <c r="Q147" s="171">
        <f t="shared" si="71"/>
        <v>4565.0401856361632</v>
      </c>
      <c r="R147" s="172">
        <f t="shared" si="72"/>
        <v>5357.3995841288151</v>
      </c>
      <c r="S147" s="175">
        <f t="shared" si="73"/>
        <v>3571.7783027386818</v>
      </c>
      <c r="T147" s="176">
        <f t="shared" si="74"/>
        <v>5357.399584128817</v>
      </c>
      <c r="U147" s="125"/>
      <c r="V147" s="136"/>
    </row>
    <row r="148" spans="8:22" x14ac:dyDescent="0.3">
      <c r="H148" s="111">
        <v>144</v>
      </c>
      <c r="I148" s="135"/>
      <c r="J148" s="422"/>
      <c r="K148" s="423"/>
      <c r="L148" s="422"/>
      <c r="M148" s="424"/>
      <c r="N148" s="421"/>
      <c r="O148" s="168">
        <f t="shared" si="75"/>
        <v>6215.9622050348516</v>
      </c>
      <c r="P148" s="169">
        <f t="shared" si="76"/>
        <v>5394.8639168849613</v>
      </c>
      <c r="Q148" s="171">
        <f t="shared" si="71"/>
        <v>4596.9635435776763</v>
      </c>
      <c r="R148" s="172">
        <f t="shared" si="72"/>
        <v>5394.8639168849622</v>
      </c>
      <c r="S148" s="175">
        <f t="shared" si="73"/>
        <v>3596.755773387204</v>
      </c>
      <c r="T148" s="176">
        <f t="shared" si="74"/>
        <v>5394.8639168849622</v>
      </c>
      <c r="U148" s="125"/>
      <c r="V148" s="136"/>
    </row>
    <row r="149" spans="8:22" x14ac:dyDescent="0.3">
      <c r="H149" s="123">
        <v>145</v>
      </c>
      <c r="I149" s="135"/>
      <c r="J149" s="422"/>
      <c r="K149" s="423"/>
      <c r="L149" s="422"/>
      <c r="M149" s="424"/>
      <c r="N149" s="421"/>
      <c r="O149" s="168">
        <f t="shared" si="75"/>
        <v>6259.1286092364835</v>
      </c>
      <c r="P149" s="169">
        <f t="shared" si="76"/>
        <v>5432.3282496411075</v>
      </c>
      <c r="Q149" s="171">
        <f t="shared" ref="Q149:Q154" si="77">(H149*$E$34*336)/$E$22</f>
        <v>4628.8869015191876</v>
      </c>
      <c r="R149" s="172">
        <f t="shared" ref="R149:R180" si="78">Q149/$D$34</f>
        <v>5432.3282496411075</v>
      </c>
      <c r="S149" s="175">
        <f t="shared" si="73"/>
        <v>3621.7332440357263</v>
      </c>
      <c r="T149" s="176">
        <f t="shared" si="74"/>
        <v>5432.3282496411075</v>
      </c>
      <c r="U149" s="125"/>
      <c r="V149" s="136"/>
    </row>
    <row r="150" spans="8:22" x14ac:dyDescent="0.3">
      <c r="H150" s="111">
        <v>146</v>
      </c>
      <c r="I150" s="135"/>
      <c r="J150" s="422"/>
      <c r="K150" s="423"/>
      <c r="L150" s="422"/>
      <c r="M150" s="424"/>
      <c r="N150" s="421"/>
      <c r="O150" s="168">
        <f t="shared" si="75"/>
        <v>6302.2950134381153</v>
      </c>
      <c r="P150" s="169">
        <f t="shared" si="76"/>
        <v>5469.7925823972537</v>
      </c>
      <c r="Q150" s="171">
        <f t="shared" si="77"/>
        <v>4660.8102594606989</v>
      </c>
      <c r="R150" s="172">
        <f t="shared" si="78"/>
        <v>5469.7925823972528</v>
      </c>
      <c r="S150" s="175">
        <f t="shared" si="73"/>
        <v>3646.7107146842486</v>
      </c>
      <c r="T150" s="176">
        <f t="shared" si="74"/>
        <v>5469.7925823972537</v>
      </c>
      <c r="U150" s="125"/>
      <c r="V150" s="136"/>
    </row>
    <row r="151" spans="8:22" x14ac:dyDescent="0.3">
      <c r="H151" s="111">
        <v>147</v>
      </c>
      <c r="I151" s="135"/>
      <c r="J151" s="422"/>
      <c r="K151" s="423"/>
      <c r="L151" s="422"/>
      <c r="M151" s="424"/>
      <c r="N151" s="421"/>
      <c r="O151" s="168">
        <f t="shared" si="75"/>
        <v>6345.4614176397445</v>
      </c>
      <c r="P151" s="169">
        <f t="shared" si="76"/>
        <v>5507.256915153398</v>
      </c>
      <c r="Q151" s="171">
        <f t="shared" si="77"/>
        <v>4692.7336174022103</v>
      </c>
      <c r="R151" s="172">
        <f t="shared" si="78"/>
        <v>5507.256915153398</v>
      </c>
      <c r="S151" s="175">
        <f t="shared" si="73"/>
        <v>3671.6881853327709</v>
      </c>
      <c r="T151" s="176">
        <f t="shared" si="74"/>
        <v>5507.2569151533989</v>
      </c>
      <c r="U151" s="125"/>
      <c r="V151" s="136"/>
    </row>
    <row r="152" spans="8:22" x14ac:dyDescent="0.3">
      <c r="H152" s="111">
        <v>148</v>
      </c>
      <c r="I152" s="135"/>
      <c r="J152" s="422"/>
      <c r="K152" s="423"/>
      <c r="L152" s="422"/>
      <c r="M152" s="424"/>
      <c r="N152" s="421"/>
      <c r="O152" s="168">
        <f t="shared" si="75"/>
        <v>6388.6278218413763</v>
      </c>
      <c r="P152" s="169">
        <f t="shared" si="76"/>
        <v>5544.7212479095442</v>
      </c>
      <c r="Q152" s="171">
        <f t="shared" si="77"/>
        <v>4724.6569753437225</v>
      </c>
      <c r="R152" s="172">
        <f t="shared" si="78"/>
        <v>5544.7212479095442</v>
      </c>
      <c r="S152" s="175">
        <f t="shared" si="73"/>
        <v>3696.6656559812927</v>
      </c>
      <c r="T152" s="176">
        <f t="shared" si="74"/>
        <v>5544.7212479095442</v>
      </c>
      <c r="U152" s="125"/>
      <c r="V152" s="136"/>
    </row>
    <row r="153" spans="8:22" x14ac:dyDescent="0.3">
      <c r="H153" s="111">
        <v>149</v>
      </c>
      <c r="I153" s="135"/>
      <c r="J153" s="422"/>
      <c r="K153" s="423"/>
      <c r="L153" s="422"/>
      <c r="M153" s="424"/>
      <c r="N153" s="421"/>
      <c r="O153" s="168">
        <f t="shared" si="75"/>
        <v>6431.7942260430063</v>
      </c>
      <c r="P153" s="169">
        <f t="shared" si="76"/>
        <v>5582.1855806656895</v>
      </c>
      <c r="Q153" s="171">
        <f t="shared" si="77"/>
        <v>4756.5803332852338</v>
      </c>
      <c r="R153" s="172">
        <f t="shared" si="78"/>
        <v>5582.1855806656895</v>
      </c>
      <c r="S153" s="175">
        <f t="shared" si="73"/>
        <v>3721.643126629815</v>
      </c>
      <c r="T153" s="176">
        <f t="shared" ref="T153:T184" si="79">S153/$D$35</f>
        <v>5582.1855806656895</v>
      </c>
      <c r="U153" s="125"/>
      <c r="V153" s="136"/>
    </row>
    <row r="154" spans="8:22" ht="17.25" thickBot="1" x14ac:dyDescent="0.35">
      <c r="H154" s="129">
        <v>150</v>
      </c>
      <c r="I154" s="137"/>
      <c r="J154" s="138"/>
      <c r="K154" s="139"/>
      <c r="L154" s="138"/>
      <c r="M154" s="132"/>
      <c r="N154" s="131"/>
      <c r="O154" s="207">
        <f t="shared" si="75"/>
        <v>6474.9606302446382</v>
      </c>
      <c r="P154" s="208">
        <f t="shared" si="76"/>
        <v>5619.6499134218357</v>
      </c>
      <c r="Q154" s="209">
        <f t="shared" si="77"/>
        <v>4788.5036912267451</v>
      </c>
      <c r="R154" s="210">
        <f t="shared" si="78"/>
        <v>5619.6499134218348</v>
      </c>
      <c r="S154" s="211">
        <f t="shared" si="73"/>
        <v>3746.6205972783368</v>
      </c>
      <c r="T154" s="212">
        <f t="shared" si="79"/>
        <v>5619.6499134218348</v>
      </c>
      <c r="U154" s="133"/>
      <c r="V154" s="140"/>
    </row>
  </sheetData>
  <mergeCells count="62">
    <mergeCell ref="C72:E72"/>
    <mergeCell ref="B1:AL1"/>
    <mergeCell ref="AC2:AD2"/>
    <mergeCell ref="C40:E40"/>
    <mergeCell ref="C41:E41"/>
    <mergeCell ref="C53:E53"/>
    <mergeCell ref="AE4:AF4"/>
    <mergeCell ref="AG4:AH4"/>
    <mergeCell ref="AI4:AJ4"/>
    <mergeCell ref="AK4:AL4"/>
    <mergeCell ref="B6:F6"/>
    <mergeCell ref="C27:E27"/>
    <mergeCell ref="C28:E28"/>
    <mergeCell ref="A1:A4"/>
    <mergeCell ref="C63:E63"/>
    <mergeCell ref="AA4:AB4"/>
    <mergeCell ref="AC4:AD4"/>
    <mergeCell ref="B4:G4"/>
    <mergeCell ref="I4:J4"/>
    <mergeCell ref="K4:L4"/>
    <mergeCell ref="M4:N4"/>
    <mergeCell ref="O4:P4"/>
    <mergeCell ref="Q4:R4"/>
    <mergeCell ref="S4:T4"/>
    <mergeCell ref="U4:V4"/>
    <mergeCell ref="Y4:Z4"/>
    <mergeCell ref="AE2:AF2"/>
    <mergeCell ref="AG2:AH2"/>
    <mergeCell ref="AI2:AJ2"/>
    <mergeCell ref="AK2:AL2"/>
    <mergeCell ref="B3:G3"/>
    <mergeCell ref="D2:G2"/>
    <mergeCell ref="I2:J2"/>
    <mergeCell ref="K2:L2"/>
    <mergeCell ref="M2:N2"/>
    <mergeCell ref="O2:P2"/>
    <mergeCell ref="Q2:R2"/>
    <mergeCell ref="S2:T2"/>
    <mergeCell ref="U2:V2"/>
    <mergeCell ref="Y2:Z2"/>
    <mergeCell ref="B2:C2"/>
    <mergeCell ref="AA2:AB2"/>
    <mergeCell ref="K9:L9"/>
    <mergeCell ref="K6:L6"/>
    <mergeCell ref="M9:N9"/>
    <mergeCell ref="O9:P9"/>
    <mergeCell ref="Q9:R9"/>
    <mergeCell ref="M8:N8"/>
    <mergeCell ref="O8:P8"/>
    <mergeCell ref="Q8:R8"/>
    <mergeCell ref="K8:L8"/>
    <mergeCell ref="K7:L7"/>
    <mergeCell ref="M7:N7"/>
    <mergeCell ref="O7:P7"/>
    <mergeCell ref="Q7:R7"/>
    <mergeCell ref="S9:T9"/>
    <mergeCell ref="M6:N6"/>
    <mergeCell ref="O6:P6"/>
    <mergeCell ref="Q6:R6"/>
    <mergeCell ref="S6:T6"/>
    <mergeCell ref="S8:T8"/>
    <mergeCell ref="S7:T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83F82-4913-40F0-95E2-25E006539F5E}">
  <dimension ref="A1:AF154"/>
  <sheetViews>
    <sheetView workbookViewId="0">
      <pane ySplit="4" topLeftCell="A5" activePane="bottomLeft" state="frozen"/>
      <selection pane="bottomLeft" sqref="A1:A4"/>
    </sheetView>
  </sheetViews>
  <sheetFormatPr defaultRowHeight="16.5" x14ac:dyDescent="0.3"/>
  <cols>
    <col min="1" max="2" width="3.7109375" style="144" customWidth="1"/>
    <col min="3" max="3" width="27.28515625" style="144" bestFit="1" customWidth="1"/>
    <col min="4" max="4" width="6.140625" style="144" bestFit="1" customWidth="1"/>
    <col min="5" max="5" width="9.28515625" style="144" bestFit="1" customWidth="1"/>
    <col min="6" max="7" width="3.7109375" style="144" customWidth="1"/>
    <col min="8" max="18" width="7.7109375" style="144" customWidth="1"/>
    <col min="19" max="19" width="3.7109375" style="144" customWidth="1"/>
    <col min="20" max="30" width="7.7109375" style="144" customWidth="1"/>
    <col min="31" max="31" width="3.7109375" style="144" customWidth="1"/>
    <col min="32" max="32" width="39.28515625" style="144" bestFit="1" customWidth="1"/>
    <col min="33" max="16384" width="9.140625" style="144"/>
  </cols>
  <sheetData>
    <row r="1" spans="1:32" s="142" customFormat="1" ht="32.25" thickBot="1" x14ac:dyDescent="0.55000000000000004">
      <c r="A1" s="609"/>
      <c r="B1" s="611" t="s">
        <v>288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3"/>
    </row>
    <row r="2" spans="1:32" x14ac:dyDescent="0.3">
      <c r="A2" s="609"/>
      <c r="B2" s="498" t="s">
        <v>2</v>
      </c>
      <c r="C2" s="498"/>
      <c r="D2" s="499">
        <v>44756</v>
      </c>
      <c r="E2" s="499"/>
      <c r="F2" s="499"/>
      <c r="G2" s="499"/>
      <c r="H2" s="143"/>
      <c r="I2" s="545" t="s">
        <v>250</v>
      </c>
      <c r="J2" s="546"/>
      <c r="K2" s="547" t="s">
        <v>251</v>
      </c>
      <c r="L2" s="548"/>
      <c r="M2" s="549" t="s">
        <v>252</v>
      </c>
      <c r="N2" s="550"/>
      <c r="O2" s="551" t="s">
        <v>253</v>
      </c>
      <c r="P2" s="552"/>
      <c r="Q2" s="559" t="s">
        <v>256</v>
      </c>
      <c r="R2" s="560"/>
      <c r="T2" s="98"/>
      <c r="U2" s="545" t="s">
        <v>250</v>
      </c>
      <c r="V2" s="546"/>
      <c r="W2" s="547" t="s">
        <v>251</v>
      </c>
      <c r="X2" s="548"/>
      <c r="Y2" s="549" t="s">
        <v>252</v>
      </c>
      <c r="Z2" s="550"/>
      <c r="AA2" s="551" t="s">
        <v>253</v>
      </c>
      <c r="AB2" s="552"/>
      <c r="AC2" s="559" t="s">
        <v>256</v>
      </c>
      <c r="AD2" s="560"/>
      <c r="AF2" s="145" t="s">
        <v>257</v>
      </c>
    </row>
    <row r="3" spans="1:32" x14ac:dyDescent="0.3">
      <c r="A3" s="609"/>
      <c r="B3" s="508" t="s">
        <v>292</v>
      </c>
      <c r="C3" s="508"/>
      <c r="D3" s="508"/>
      <c r="E3" s="508"/>
      <c r="F3" s="508"/>
      <c r="G3" s="508"/>
      <c r="H3" s="143" t="s">
        <v>258</v>
      </c>
      <c r="I3" s="146" t="s">
        <v>17</v>
      </c>
      <c r="J3" s="146" t="s">
        <v>259</v>
      </c>
      <c r="K3" s="99" t="s">
        <v>17</v>
      </c>
      <c r="L3" s="99" t="s">
        <v>259</v>
      </c>
      <c r="M3" s="101" t="s">
        <v>17</v>
      </c>
      <c r="N3" s="101" t="s">
        <v>259</v>
      </c>
      <c r="O3" s="147" t="s">
        <v>17</v>
      </c>
      <c r="P3" s="147" t="s">
        <v>259</v>
      </c>
      <c r="Q3" s="100" t="s">
        <v>17</v>
      </c>
      <c r="R3" s="148" t="s">
        <v>259</v>
      </c>
      <c r="T3" s="98" t="s">
        <v>258</v>
      </c>
      <c r="U3" s="146" t="s">
        <v>17</v>
      </c>
      <c r="V3" s="146" t="s">
        <v>259</v>
      </c>
      <c r="W3" s="99" t="s">
        <v>17</v>
      </c>
      <c r="X3" s="99" t="s">
        <v>259</v>
      </c>
      <c r="Y3" s="101" t="s">
        <v>17</v>
      </c>
      <c r="Z3" s="101" t="s">
        <v>259</v>
      </c>
      <c r="AA3" s="147" t="s">
        <v>17</v>
      </c>
      <c r="AB3" s="147" t="s">
        <v>259</v>
      </c>
      <c r="AC3" s="100" t="s">
        <v>17</v>
      </c>
      <c r="AD3" s="148" t="s">
        <v>259</v>
      </c>
      <c r="AF3" s="149" t="s">
        <v>260</v>
      </c>
    </row>
    <row r="4" spans="1:32" ht="17.25" thickBot="1" x14ac:dyDescent="0.35">
      <c r="A4" s="609"/>
      <c r="B4" s="508" t="s">
        <v>269</v>
      </c>
      <c r="C4" s="508"/>
      <c r="D4" s="508"/>
      <c r="E4" s="508"/>
      <c r="F4" s="508"/>
      <c r="G4" s="508"/>
      <c r="H4" s="150" t="s">
        <v>217</v>
      </c>
      <c r="I4" s="599" t="s">
        <v>216</v>
      </c>
      <c r="J4" s="600"/>
      <c r="K4" s="595" t="s">
        <v>216</v>
      </c>
      <c r="L4" s="596"/>
      <c r="M4" s="597" t="s">
        <v>216</v>
      </c>
      <c r="N4" s="598"/>
      <c r="O4" s="601" t="s">
        <v>216</v>
      </c>
      <c r="P4" s="602"/>
      <c r="Q4" s="607" t="s">
        <v>216</v>
      </c>
      <c r="R4" s="608"/>
      <c r="T4" s="104" t="s">
        <v>217</v>
      </c>
      <c r="U4" s="599" t="s">
        <v>216</v>
      </c>
      <c r="V4" s="600"/>
      <c r="W4" s="595" t="s">
        <v>216</v>
      </c>
      <c r="X4" s="596"/>
      <c r="Y4" s="597" t="s">
        <v>216</v>
      </c>
      <c r="Z4" s="598"/>
      <c r="AA4" s="601" t="s">
        <v>216</v>
      </c>
      <c r="AB4" s="602"/>
      <c r="AC4" s="607" t="s">
        <v>216</v>
      </c>
      <c r="AD4" s="608"/>
      <c r="AF4" s="151" t="s">
        <v>261</v>
      </c>
    </row>
    <row r="5" spans="1:32" x14ac:dyDescent="0.3">
      <c r="H5" s="105">
        <v>1</v>
      </c>
      <c r="I5" s="106"/>
      <c r="J5" s="107"/>
      <c r="K5" s="106"/>
      <c r="L5" s="107"/>
      <c r="M5" s="106"/>
      <c r="N5" s="107"/>
      <c r="O5" s="106"/>
      <c r="P5" s="107"/>
      <c r="Q5" s="109"/>
      <c r="R5" s="110"/>
      <c r="T5" s="105">
        <v>1</v>
      </c>
      <c r="U5" s="106"/>
      <c r="V5" s="107"/>
      <c r="W5" s="106"/>
      <c r="X5" s="107"/>
      <c r="Y5" s="106"/>
      <c r="Z5" s="107"/>
      <c r="AA5" s="106"/>
      <c r="AB5" s="107"/>
      <c r="AC5" s="109"/>
      <c r="AD5" s="110"/>
    </row>
    <row r="6" spans="1:32" x14ac:dyDescent="0.3">
      <c r="B6" s="565" t="s">
        <v>270</v>
      </c>
      <c r="C6" s="566"/>
      <c r="D6" s="566"/>
      <c r="E6" s="566"/>
      <c r="F6" s="567"/>
      <c r="H6" s="111">
        <v>2</v>
      </c>
      <c r="I6" s="112"/>
      <c r="J6" s="421"/>
      <c r="K6" s="569" t="s">
        <v>326</v>
      </c>
      <c r="L6" s="569"/>
      <c r="M6" s="569">
        <f>M59</f>
        <v>2247.4762218374303</v>
      </c>
      <c r="N6" s="569"/>
      <c r="O6" s="569">
        <f>O59</f>
        <v>1564.2434503988516</v>
      </c>
      <c r="P6" s="569"/>
      <c r="Q6" s="114"/>
      <c r="R6" s="115"/>
      <c r="T6" s="111">
        <v>2</v>
      </c>
      <c r="U6" s="152">
        <f t="shared" ref="U6:U26" si="0">(T6*$E$41*336)/$E$22</f>
        <v>680.00294379177831</v>
      </c>
      <c r="V6" s="153">
        <f t="shared" ref="V6:V26" si="1">U6/$D$41</f>
        <v>222.29582994173856</v>
      </c>
      <c r="W6" s="112"/>
      <c r="X6" s="421"/>
      <c r="Y6" s="112"/>
      <c r="Z6" s="421"/>
      <c r="AA6" s="112"/>
      <c r="AB6" s="421"/>
      <c r="AC6" s="154">
        <f t="shared" ref="AC6:AC25" si="2">(T6*$E$45*336)/$E$22</f>
        <v>509.05745056658134</v>
      </c>
      <c r="AD6" s="155">
        <f t="shared" ref="AD6:AD25" si="3">AC6/$D$45</f>
        <v>222.29582994173856</v>
      </c>
    </row>
    <row r="7" spans="1:32" x14ac:dyDescent="0.3">
      <c r="B7" s="349"/>
      <c r="C7" s="350"/>
      <c r="D7" s="351"/>
      <c r="E7" s="351"/>
      <c r="F7" s="352"/>
      <c r="H7" s="116">
        <v>3</v>
      </c>
      <c r="I7" s="112"/>
      <c r="J7" s="421"/>
      <c r="K7" s="569" t="s">
        <v>327</v>
      </c>
      <c r="L7" s="569"/>
      <c r="M7" s="569">
        <f>M64</f>
        <v>2451.7922420044697</v>
      </c>
      <c r="N7" s="569"/>
      <c r="O7" s="569">
        <f>O64</f>
        <v>1706.4474004351107</v>
      </c>
      <c r="P7" s="569"/>
      <c r="Q7" s="114"/>
      <c r="R7" s="115"/>
      <c r="T7" s="116">
        <v>3</v>
      </c>
      <c r="U7" s="152">
        <f t="shared" si="0"/>
        <v>1020.0044156876676</v>
      </c>
      <c r="V7" s="153">
        <f t="shared" si="1"/>
        <v>333.44374491260788</v>
      </c>
      <c r="W7" s="157">
        <f t="shared" ref="W7:W45" si="4">(T7*$E$42*336)/$E$22</f>
        <v>541.84608548298775</v>
      </c>
      <c r="X7" s="158">
        <f t="shared" ref="X7:X45" si="5">W7/$D$42</f>
        <v>333.44374491260783</v>
      </c>
      <c r="Y7" s="112"/>
      <c r="Z7" s="421"/>
      <c r="AA7" s="112"/>
      <c r="AB7" s="421"/>
      <c r="AC7" s="154">
        <f t="shared" si="2"/>
        <v>763.58617584987189</v>
      </c>
      <c r="AD7" s="155">
        <f t="shared" si="3"/>
        <v>333.44374491260783</v>
      </c>
    </row>
    <row r="8" spans="1:32" x14ac:dyDescent="0.3">
      <c r="B8" s="354"/>
      <c r="C8" s="159">
        <v>265</v>
      </c>
      <c r="D8" s="160">
        <v>0.7</v>
      </c>
      <c r="E8" s="159">
        <v>17</v>
      </c>
      <c r="F8" s="355"/>
      <c r="H8" s="116">
        <v>4</v>
      </c>
      <c r="I8" s="112"/>
      <c r="J8" s="421"/>
      <c r="K8" s="569" t="s">
        <v>328</v>
      </c>
      <c r="L8" s="569"/>
      <c r="M8" s="569">
        <f>M69</f>
        <v>2656.1082621715086</v>
      </c>
      <c r="N8" s="569"/>
      <c r="O8" s="569">
        <f>O69</f>
        <v>1848.6513504713698</v>
      </c>
      <c r="P8" s="569"/>
      <c r="Q8" s="114"/>
      <c r="R8" s="115"/>
      <c r="T8" s="116">
        <v>4</v>
      </c>
      <c r="U8" s="152">
        <f t="shared" si="0"/>
        <v>1360.0058875835566</v>
      </c>
      <c r="V8" s="153">
        <f t="shared" si="1"/>
        <v>444.59165988347712</v>
      </c>
      <c r="W8" s="157">
        <f t="shared" si="4"/>
        <v>722.46144731065033</v>
      </c>
      <c r="X8" s="158">
        <f t="shared" si="5"/>
        <v>444.59165988347712</v>
      </c>
      <c r="Y8" s="112"/>
      <c r="Z8" s="421"/>
      <c r="AA8" s="112"/>
      <c r="AB8" s="421"/>
      <c r="AC8" s="154">
        <f t="shared" si="2"/>
        <v>1018.1149011331627</v>
      </c>
      <c r="AD8" s="155">
        <f t="shared" si="3"/>
        <v>444.59165988347712</v>
      </c>
    </row>
    <row r="9" spans="1:32" x14ac:dyDescent="0.3">
      <c r="B9" s="354"/>
      <c r="C9" s="356"/>
      <c r="D9" s="156"/>
      <c r="E9" s="156"/>
      <c r="F9" s="355"/>
      <c r="H9" s="111">
        <v>5</v>
      </c>
      <c r="I9" s="161">
        <f t="shared" ref="I9:I40" si="6">(H9*$E$30*336)/$E$22</f>
        <v>625.00270569097268</v>
      </c>
      <c r="J9" s="162">
        <f t="shared" ref="J9:J40" si="7">I9/$D$30</f>
        <v>204.31602016703911</v>
      </c>
      <c r="K9" s="569" t="s">
        <v>316</v>
      </c>
      <c r="L9" s="569"/>
      <c r="M9" s="569">
        <f>M74</f>
        <v>2860.4242823385475</v>
      </c>
      <c r="N9" s="569"/>
      <c r="O9" s="569">
        <f>O74</f>
        <v>1990.855300507629</v>
      </c>
      <c r="P9" s="569"/>
      <c r="Q9" s="114"/>
      <c r="R9" s="115"/>
      <c r="T9" s="111">
        <v>5</v>
      </c>
      <c r="U9" s="152">
        <f t="shared" si="0"/>
        <v>1700.007359479446</v>
      </c>
      <c r="V9" s="153">
        <f t="shared" si="1"/>
        <v>555.73957485434653</v>
      </c>
      <c r="W9" s="157">
        <f t="shared" si="4"/>
        <v>903.07680913831302</v>
      </c>
      <c r="X9" s="158">
        <f t="shared" si="5"/>
        <v>555.73957485434653</v>
      </c>
      <c r="Y9" s="163">
        <f t="shared" ref="Y9:Y40" si="8">(T9*$E$43*336)/$E$22</f>
        <v>555.73957485434642</v>
      </c>
      <c r="Z9" s="164">
        <f t="shared" ref="Z9:Z40" si="9">Y9/$D$43</f>
        <v>555.73957485434642</v>
      </c>
      <c r="AA9" s="112"/>
      <c r="AB9" s="421"/>
      <c r="AC9" s="154">
        <f t="shared" si="2"/>
        <v>1272.6436264164536</v>
      </c>
      <c r="AD9" s="155">
        <f t="shared" si="3"/>
        <v>555.73957485434653</v>
      </c>
    </row>
    <row r="10" spans="1:32" x14ac:dyDescent="0.3">
      <c r="B10" s="354"/>
      <c r="C10" s="156" t="s">
        <v>329</v>
      </c>
      <c r="D10" s="156"/>
      <c r="E10" s="357">
        <f>C8/25.4</f>
        <v>10.433070866141733</v>
      </c>
      <c r="F10" s="355"/>
      <c r="H10" s="111">
        <v>6</v>
      </c>
      <c r="I10" s="161">
        <f t="shared" si="6"/>
        <v>750.00324682916732</v>
      </c>
      <c r="J10" s="162">
        <f t="shared" si="7"/>
        <v>245.17922420044698</v>
      </c>
      <c r="K10" s="112"/>
      <c r="L10" s="421"/>
      <c r="M10" s="112"/>
      <c r="N10" s="421"/>
      <c r="O10" s="112"/>
      <c r="P10" s="421"/>
      <c r="Q10" s="166">
        <f t="shared" ref="Q10:Q45" si="10">(H10*$E$34*336)/$E$22</f>
        <v>561.46042341902341</v>
      </c>
      <c r="R10" s="167">
        <f t="shared" ref="R10:R45" si="11">Q10/$D$34</f>
        <v>245.1792242004469</v>
      </c>
      <c r="T10" s="111">
        <v>6</v>
      </c>
      <c r="U10" s="152">
        <f t="shared" si="0"/>
        <v>2040.0088313753351</v>
      </c>
      <c r="V10" s="153">
        <f t="shared" si="1"/>
        <v>666.88748982521577</v>
      </c>
      <c r="W10" s="157">
        <f t="shared" si="4"/>
        <v>1083.6921709659755</v>
      </c>
      <c r="X10" s="158">
        <f t="shared" si="5"/>
        <v>666.88748982521565</v>
      </c>
      <c r="Y10" s="163">
        <f t="shared" si="8"/>
        <v>666.88748982521577</v>
      </c>
      <c r="Z10" s="164">
        <f t="shared" si="9"/>
        <v>666.88748982521577</v>
      </c>
      <c r="AA10" s="112"/>
      <c r="AB10" s="421"/>
      <c r="AC10" s="154">
        <f t="shared" si="2"/>
        <v>1527.1723516997438</v>
      </c>
      <c r="AD10" s="155">
        <f t="shared" si="3"/>
        <v>666.88748982521565</v>
      </c>
    </row>
    <row r="11" spans="1:32" x14ac:dyDescent="0.3">
      <c r="B11" s="354"/>
      <c r="C11" s="156" t="s">
        <v>330</v>
      </c>
      <c r="D11" s="156"/>
      <c r="E11" s="357">
        <f>E10*D8</f>
        <v>7.3031496062992129</v>
      </c>
      <c r="F11" s="355"/>
      <c r="H11" s="111">
        <v>7</v>
      </c>
      <c r="I11" s="161">
        <f t="shared" si="6"/>
        <v>875.00378796736186</v>
      </c>
      <c r="J11" s="162">
        <f t="shared" si="7"/>
        <v>286.04242823385482</v>
      </c>
      <c r="K11" s="112"/>
      <c r="L11" s="421"/>
      <c r="M11" s="112"/>
      <c r="N11" s="421"/>
      <c r="O11" s="112"/>
      <c r="P11" s="421"/>
      <c r="Q11" s="166">
        <f t="shared" si="10"/>
        <v>655.03716065552737</v>
      </c>
      <c r="R11" s="167">
        <f t="shared" si="11"/>
        <v>286.04242823385476</v>
      </c>
      <c r="T11" s="111">
        <v>7</v>
      </c>
      <c r="U11" s="152">
        <f t="shared" si="0"/>
        <v>2380.0103032712241</v>
      </c>
      <c r="V11" s="153">
        <f t="shared" si="1"/>
        <v>778.035404796085</v>
      </c>
      <c r="W11" s="157">
        <f t="shared" si="4"/>
        <v>1264.3075327936381</v>
      </c>
      <c r="X11" s="158">
        <f t="shared" si="5"/>
        <v>778.035404796085</v>
      </c>
      <c r="Y11" s="163">
        <f t="shared" si="8"/>
        <v>778.035404796085</v>
      </c>
      <c r="Z11" s="164">
        <f t="shared" si="9"/>
        <v>778.035404796085</v>
      </c>
      <c r="AA11" s="168">
        <f t="shared" ref="AA11:AA42" si="12">(T11*$E$44*336)/$E$22</f>
        <v>541.51264173807522</v>
      </c>
      <c r="AB11" s="169">
        <f t="shared" ref="AB11:AB42" si="13">AA11/$D$44</f>
        <v>778.03540479608512</v>
      </c>
      <c r="AC11" s="154">
        <f t="shared" si="2"/>
        <v>1781.7010769830347</v>
      </c>
      <c r="AD11" s="155">
        <f t="shared" si="3"/>
        <v>778.035404796085</v>
      </c>
    </row>
    <row r="12" spans="1:32" x14ac:dyDescent="0.3">
      <c r="B12" s="354"/>
      <c r="C12" s="156" t="s">
        <v>331</v>
      </c>
      <c r="D12" s="156"/>
      <c r="E12" s="357">
        <f>(2*E11)+E8</f>
        <v>31.606299212598426</v>
      </c>
      <c r="F12" s="355"/>
      <c r="H12" s="111">
        <v>8</v>
      </c>
      <c r="I12" s="161">
        <f t="shared" si="6"/>
        <v>1000.0043291055564</v>
      </c>
      <c r="J12" s="162">
        <f t="shared" si="7"/>
        <v>326.9056322672626</v>
      </c>
      <c r="K12" s="112"/>
      <c r="L12" s="421"/>
      <c r="M12" s="112"/>
      <c r="N12" s="421"/>
      <c r="O12" s="112"/>
      <c r="P12" s="421"/>
      <c r="Q12" s="166">
        <f t="shared" si="10"/>
        <v>748.61389789203133</v>
      </c>
      <c r="R12" s="167">
        <f t="shared" si="11"/>
        <v>326.9056322672626</v>
      </c>
      <c r="T12" s="111">
        <v>8</v>
      </c>
      <c r="U12" s="152">
        <f t="shared" si="0"/>
        <v>2720.0117751671132</v>
      </c>
      <c r="V12" s="153">
        <f t="shared" si="1"/>
        <v>889.18331976695424</v>
      </c>
      <c r="W12" s="157">
        <f t="shared" si="4"/>
        <v>1444.9228946213007</v>
      </c>
      <c r="X12" s="158">
        <f t="shared" si="5"/>
        <v>889.18331976695424</v>
      </c>
      <c r="Y12" s="163">
        <f t="shared" si="8"/>
        <v>889.18331976695424</v>
      </c>
      <c r="Z12" s="164">
        <f t="shared" si="9"/>
        <v>889.18331976695424</v>
      </c>
      <c r="AA12" s="168">
        <f t="shared" si="12"/>
        <v>618.87159055780023</v>
      </c>
      <c r="AB12" s="169">
        <f t="shared" si="13"/>
        <v>889.18331976695447</v>
      </c>
      <c r="AC12" s="154">
        <f t="shared" si="2"/>
        <v>2036.2298022663254</v>
      </c>
      <c r="AD12" s="155">
        <f t="shared" si="3"/>
        <v>889.18331976695424</v>
      </c>
    </row>
    <row r="13" spans="1:32" x14ac:dyDescent="0.3">
      <c r="B13" s="354"/>
      <c r="C13" s="156" t="s">
        <v>332</v>
      </c>
      <c r="D13" s="156"/>
      <c r="E13" s="357">
        <f>3.14159*E12</f>
        <v>99.29403354330708</v>
      </c>
      <c r="F13" s="355"/>
      <c r="H13" s="111">
        <v>9</v>
      </c>
      <c r="I13" s="161">
        <f t="shared" si="6"/>
        <v>1125.0048702437507</v>
      </c>
      <c r="J13" s="162">
        <f t="shared" si="7"/>
        <v>367.76883630067039</v>
      </c>
      <c r="K13" s="157">
        <f t="shared" ref="K13:K44" si="14">(H13*$E$31*336)/$E$22</f>
        <v>597.62435898858951</v>
      </c>
      <c r="L13" s="158">
        <f t="shared" ref="L13:L44" si="15">K13/$D$31</f>
        <v>367.76883630067044</v>
      </c>
      <c r="M13" s="112"/>
      <c r="N13" s="421"/>
      <c r="O13" s="112"/>
      <c r="P13" s="421"/>
      <c r="Q13" s="166">
        <f t="shared" si="10"/>
        <v>842.19063512853529</v>
      </c>
      <c r="R13" s="167">
        <f t="shared" si="11"/>
        <v>367.76883630067044</v>
      </c>
      <c r="T13" s="111">
        <v>9</v>
      </c>
      <c r="U13" s="152">
        <f t="shared" si="0"/>
        <v>3060.0132470630024</v>
      </c>
      <c r="V13" s="153">
        <f t="shared" si="1"/>
        <v>1000.3312347378236</v>
      </c>
      <c r="W13" s="157">
        <f t="shared" si="4"/>
        <v>1625.5382564489635</v>
      </c>
      <c r="X13" s="158">
        <f t="shared" si="5"/>
        <v>1000.3312347378237</v>
      </c>
      <c r="Y13" s="163">
        <f t="shared" si="8"/>
        <v>1000.3312347378236</v>
      </c>
      <c r="Z13" s="164">
        <f t="shared" si="9"/>
        <v>1000.3312347378236</v>
      </c>
      <c r="AA13" s="168">
        <f t="shared" si="12"/>
        <v>696.23053937752513</v>
      </c>
      <c r="AB13" s="169">
        <f t="shared" si="13"/>
        <v>1000.3312347378236</v>
      </c>
      <c r="AC13" s="154">
        <f t="shared" si="2"/>
        <v>2290.7585275496162</v>
      </c>
      <c r="AD13" s="155">
        <f t="shared" si="3"/>
        <v>1000.3312347378237</v>
      </c>
    </row>
    <row r="14" spans="1:32" x14ac:dyDescent="0.3">
      <c r="B14" s="354"/>
      <c r="C14" s="156" t="s">
        <v>333</v>
      </c>
      <c r="D14" s="156"/>
      <c r="E14" s="173">
        <f>63360/E13</f>
        <v>638.10480588811561</v>
      </c>
      <c r="F14" s="355"/>
      <c r="H14" s="111">
        <v>10</v>
      </c>
      <c r="I14" s="161">
        <f t="shared" si="6"/>
        <v>1250.0054113819454</v>
      </c>
      <c r="J14" s="162">
        <f t="shared" si="7"/>
        <v>408.63204033407823</v>
      </c>
      <c r="K14" s="157">
        <f t="shared" si="14"/>
        <v>664.02706554287715</v>
      </c>
      <c r="L14" s="158">
        <f t="shared" si="15"/>
        <v>408.63204033407823</v>
      </c>
      <c r="M14" s="112"/>
      <c r="N14" s="421"/>
      <c r="O14" s="112"/>
      <c r="P14" s="421"/>
      <c r="Q14" s="166">
        <f t="shared" si="10"/>
        <v>935.76737236503925</v>
      </c>
      <c r="R14" s="167">
        <f t="shared" si="11"/>
        <v>408.63204033407828</v>
      </c>
      <c r="T14" s="111">
        <v>10</v>
      </c>
      <c r="U14" s="152">
        <f t="shared" si="0"/>
        <v>3400.014718958892</v>
      </c>
      <c r="V14" s="153">
        <f t="shared" si="1"/>
        <v>1111.4791497086931</v>
      </c>
      <c r="W14" s="157">
        <f t="shared" si="4"/>
        <v>1806.153618276626</v>
      </c>
      <c r="X14" s="158">
        <f t="shared" si="5"/>
        <v>1111.4791497086931</v>
      </c>
      <c r="Y14" s="163">
        <f t="shared" si="8"/>
        <v>1111.4791497086928</v>
      </c>
      <c r="Z14" s="164">
        <f t="shared" si="9"/>
        <v>1111.4791497086928</v>
      </c>
      <c r="AA14" s="168">
        <f t="shared" si="12"/>
        <v>773.58948819725015</v>
      </c>
      <c r="AB14" s="169">
        <f t="shared" si="13"/>
        <v>1111.4791497086928</v>
      </c>
      <c r="AC14" s="154">
        <f t="shared" si="2"/>
        <v>2545.2872528329071</v>
      </c>
      <c r="AD14" s="155">
        <f t="shared" si="3"/>
        <v>1111.4791497086931</v>
      </c>
    </row>
    <row r="15" spans="1:32" x14ac:dyDescent="0.3">
      <c r="B15" s="354"/>
      <c r="C15" s="156"/>
      <c r="D15" s="156"/>
      <c r="E15" s="156"/>
      <c r="F15" s="355"/>
      <c r="H15" s="111">
        <v>11</v>
      </c>
      <c r="I15" s="161">
        <f t="shared" si="6"/>
        <v>1375.00595252014</v>
      </c>
      <c r="J15" s="162">
        <f t="shared" si="7"/>
        <v>449.49524436748607</v>
      </c>
      <c r="K15" s="157">
        <f t="shared" si="14"/>
        <v>730.42977209716491</v>
      </c>
      <c r="L15" s="158">
        <f t="shared" si="15"/>
        <v>449.49524436748612</v>
      </c>
      <c r="M15" s="112"/>
      <c r="N15" s="421"/>
      <c r="O15" s="112"/>
      <c r="P15" s="421"/>
      <c r="Q15" s="166">
        <f t="shared" si="10"/>
        <v>1029.3441096015431</v>
      </c>
      <c r="R15" s="167">
        <f t="shared" si="11"/>
        <v>449.49524436748607</v>
      </c>
      <c r="T15" s="111">
        <v>11</v>
      </c>
      <c r="U15" s="152">
        <f t="shared" si="0"/>
        <v>3740.0161908547811</v>
      </c>
      <c r="V15" s="153">
        <f t="shared" si="1"/>
        <v>1222.6270646795622</v>
      </c>
      <c r="W15" s="157">
        <f t="shared" si="4"/>
        <v>1986.7689801042884</v>
      </c>
      <c r="X15" s="158">
        <f t="shared" si="5"/>
        <v>1222.6270646795622</v>
      </c>
      <c r="Y15" s="163">
        <f t="shared" si="8"/>
        <v>1222.627064679562</v>
      </c>
      <c r="Z15" s="164">
        <f t="shared" si="9"/>
        <v>1222.627064679562</v>
      </c>
      <c r="AA15" s="168">
        <f t="shared" si="12"/>
        <v>850.94843701697516</v>
      </c>
      <c r="AB15" s="169">
        <f t="shared" si="13"/>
        <v>1222.6270646795622</v>
      </c>
      <c r="AC15" s="154">
        <f t="shared" si="2"/>
        <v>2799.8159781161971</v>
      </c>
      <c r="AD15" s="155">
        <f t="shared" si="3"/>
        <v>1222.627064679562</v>
      </c>
    </row>
    <row r="16" spans="1:32" x14ac:dyDescent="0.3">
      <c r="B16" s="354"/>
      <c r="C16" s="156" t="s">
        <v>334</v>
      </c>
      <c r="D16" s="370"/>
      <c r="E16" s="371">
        <f>E12*96.96%</f>
        <v>30.645467716535432</v>
      </c>
      <c r="F16" s="355"/>
      <c r="H16" s="111">
        <v>12</v>
      </c>
      <c r="I16" s="161">
        <f t="shared" si="6"/>
        <v>1500.0064936583346</v>
      </c>
      <c r="J16" s="162">
        <f t="shared" si="7"/>
        <v>490.35844840089396</v>
      </c>
      <c r="K16" s="157">
        <f t="shared" si="14"/>
        <v>796.83247865145267</v>
      </c>
      <c r="L16" s="158">
        <f t="shared" si="15"/>
        <v>490.35844840089396</v>
      </c>
      <c r="M16" s="112"/>
      <c r="N16" s="421"/>
      <c r="O16" s="112"/>
      <c r="P16" s="421"/>
      <c r="Q16" s="166">
        <f t="shared" si="10"/>
        <v>1122.9208468380468</v>
      </c>
      <c r="R16" s="167">
        <f t="shared" si="11"/>
        <v>490.35844840089379</v>
      </c>
      <c r="T16" s="111">
        <v>12</v>
      </c>
      <c r="U16" s="152">
        <f t="shared" si="0"/>
        <v>4080.0176627506703</v>
      </c>
      <c r="V16" s="153">
        <f t="shared" si="1"/>
        <v>1333.7749796504315</v>
      </c>
      <c r="W16" s="157">
        <f t="shared" si="4"/>
        <v>2167.384341931951</v>
      </c>
      <c r="X16" s="158">
        <f t="shared" si="5"/>
        <v>1333.7749796504313</v>
      </c>
      <c r="Y16" s="163">
        <f t="shared" si="8"/>
        <v>1333.7749796504315</v>
      </c>
      <c r="Z16" s="164">
        <f t="shared" si="9"/>
        <v>1333.7749796504315</v>
      </c>
      <c r="AA16" s="168">
        <f t="shared" si="12"/>
        <v>928.30738583670018</v>
      </c>
      <c r="AB16" s="169">
        <f t="shared" si="13"/>
        <v>1333.7749796504313</v>
      </c>
      <c r="AC16" s="154">
        <f t="shared" si="2"/>
        <v>3054.3447033994876</v>
      </c>
      <c r="AD16" s="155">
        <f t="shared" si="3"/>
        <v>1333.7749796504313</v>
      </c>
    </row>
    <row r="17" spans="2:30" x14ac:dyDescent="0.3">
      <c r="B17" s="354"/>
      <c r="C17" s="156" t="s">
        <v>335</v>
      </c>
      <c r="D17" s="156"/>
      <c r="E17" s="371">
        <f>3.14159*E16</f>
        <v>96.275494923590543</v>
      </c>
      <c r="F17" s="355"/>
      <c r="H17" s="111">
        <v>13</v>
      </c>
      <c r="I17" s="161">
        <f t="shared" si="6"/>
        <v>1625.0070347965293</v>
      </c>
      <c r="J17" s="162">
        <f t="shared" si="7"/>
        <v>531.22165243430175</v>
      </c>
      <c r="K17" s="157">
        <f t="shared" si="14"/>
        <v>863.23518520574044</v>
      </c>
      <c r="L17" s="158">
        <f t="shared" si="15"/>
        <v>531.22165243430186</v>
      </c>
      <c r="M17" s="112"/>
      <c r="N17" s="421"/>
      <c r="O17" s="112"/>
      <c r="P17" s="421"/>
      <c r="Q17" s="166">
        <f t="shared" si="10"/>
        <v>1216.497584074551</v>
      </c>
      <c r="R17" s="167">
        <f t="shared" si="11"/>
        <v>531.22165243430175</v>
      </c>
      <c r="T17" s="111">
        <v>13</v>
      </c>
      <c r="U17" s="152">
        <f t="shared" si="0"/>
        <v>4420.019134646559</v>
      </c>
      <c r="V17" s="153">
        <f t="shared" si="1"/>
        <v>1444.9228946213007</v>
      </c>
      <c r="W17" s="157">
        <f t="shared" si="4"/>
        <v>2347.999703759614</v>
      </c>
      <c r="X17" s="158">
        <f t="shared" si="5"/>
        <v>1444.9228946213009</v>
      </c>
      <c r="Y17" s="163">
        <f t="shared" si="8"/>
        <v>1444.9228946213007</v>
      </c>
      <c r="Z17" s="164">
        <f t="shared" si="9"/>
        <v>1444.9228946213007</v>
      </c>
      <c r="AA17" s="168">
        <f t="shared" si="12"/>
        <v>1005.6663346564252</v>
      </c>
      <c r="AB17" s="169">
        <f t="shared" si="13"/>
        <v>1444.9228946213007</v>
      </c>
      <c r="AC17" s="154">
        <f t="shared" si="2"/>
        <v>3308.8734286827785</v>
      </c>
      <c r="AD17" s="155">
        <f t="shared" si="3"/>
        <v>1444.9228946213007</v>
      </c>
    </row>
    <row r="18" spans="2:30" x14ac:dyDescent="0.3">
      <c r="B18" s="354"/>
      <c r="C18" s="156" t="s">
        <v>336</v>
      </c>
      <c r="D18" s="156"/>
      <c r="E18" s="366">
        <f>63360/E17</f>
        <v>658.11139221134033</v>
      </c>
      <c r="F18" s="355"/>
      <c r="H18" s="111">
        <v>14</v>
      </c>
      <c r="I18" s="161">
        <f t="shared" si="6"/>
        <v>1750.0075759347237</v>
      </c>
      <c r="J18" s="162">
        <f t="shared" si="7"/>
        <v>572.08485646770964</v>
      </c>
      <c r="K18" s="157">
        <f t="shared" si="14"/>
        <v>929.63789176002797</v>
      </c>
      <c r="L18" s="158">
        <f t="shared" si="15"/>
        <v>572.08485646770953</v>
      </c>
      <c r="M18" s="163">
        <f t="shared" ref="M18:M49" si="16">(H18*$E$32*336)/$E$22</f>
        <v>572.08485646770953</v>
      </c>
      <c r="N18" s="164">
        <f t="shared" ref="N18:N49" si="17">M18/$D$32</f>
        <v>572.08485646770953</v>
      </c>
      <c r="O18" s="112"/>
      <c r="P18" s="421"/>
      <c r="Q18" s="166">
        <f t="shared" si="10"/>
        <v>1310.0743213110547</v>
      </c>
      <c r="R18" s="167">
        <f t="shared" si="11"/>
        <v>572.08485646770953</v>
      </c>
      <c r="T18" s="111">
        <v>14</v>
      </c>
      <c r="U18" s="152">
        <f t="shared" si="0"/>
        <v>4760.0206065424481</v>
      </c>
      <c r="V18" s="153">
        <f t="shared" si="1"/>
        <v>1556.07080959217</v>
      </c>
      <c r="W18" s="157">
        <f t="shared" si="4"/>
        <v>2528.6150655872761</v>
      </c>
      <c r="X18" s="158">
        <f t="shared" si="5"/>
        <v>1556.07080959217</v>
      </c>
      <c r="Y18" s="163">
        <f t="shared" si="8"/>
        <v>1556.07080959217</v>
      </c>
      <c r="Z18" s="164">
        <f t="shared" si="9"/>
        <v>1556.07080959217</v>
      </c>
      <c r="AA18" s="168">
        <f t="shared" si="12"/>
        <v>1083.0252834761504</v>
      </c>
      <c r="AB18" s="169">
        <f t="shared" si="13"/>
        <v>1556.0708095921702</v>
      </c>
      <c r="AC18" s="154">
        <f t="shared" si="2"/>
        <v>3563.4021539660694</v>
      </c>
      <c r="AD18" s="155">
        <f t="shared" si="3"/>
        <v>1556.07080959217</v>
      </c>
    </row>
    <row r="19" spans="2:30" x14ac:dyDescent="0.3">
      <c r="B19" s="354"/>
      <c r="C19" s="156" t="s">
        <v>222</v>
      </c>
      <c r="D19" s="156"/>
      <c r="E19" s="174">
        <v>0.375</v>
      </c>
      <c r="F19" s="355"/>
      <c r="H19" s="111">
        <v>15</v>
      </c>
      <c r="I19" s="161">
        <f t="shared" si="6"/>
        <v>1875.0081170729181</v>
      </c>
      <c r="J19" s="162">
        <f t="shared" si="7"/>
        <v>612.94806050111742</v>
      </c>
      <c r="K19" s="157">
        <f t="shared" si="14"/>
        <v>996.04059831431584</v>
      </c>
      <c r="L19" s="158">
        <f t="shared" si="15"/>
        <v>612.94806050111742</v>
      </c>
      <c r="M19" s="163">
        <f t="shared" si="16"/>
        <v>612.94806050111742</v>
      </c>
      <c r="N19" s="164">
        <f t="shared" si="17"/>
        <v>612.94806050111742</v>
      </c>
      <c r="O19" s="112"/>
      <c r="P19" s="421"/>
      <c r="Q19" s="166">
        <f t="shared" si="10"/>
        <v>1403.6510585475589</v>
      </c>
      <c r="R19" s="167">
        <f t="shared" si="11"/>
        <v>612.94806050111742</v>
      </c>
      <c r="T19" s="111">
        <v>15</v>
      </c>
      <c r="U19" s="152">
        <f t="shared" si="0"/>
        <v>5100.0220784383373</v>
      </c>
      <c r="V19" s="153">
        <f t="shared" si="1"/>
        <v>1667.2187245630391</v>
      </c>
      <c r="W19" s="157">
        <f t="shared" si="4"/>
        <v>2709.2304274149387</v>
      </c>
      <c r="X19" s="158">
        <f t="shared" si="5"/>
        <v>1667.2187245630391</v>
      </c>
      <c r="Y19" s="163">
        <f t="shared" si="8"/>
        <v>1667.2187245630394</v>
      </c>
      <c r="Z19" s="164">
        <f t="shared" si="9"/>
        <v>1667.2187245630394</v>
      </c>
      <c r="AA19" s="168">
        <f t="shared" si="12"/>
        <v>1160.3842322958753</v>
      </c>
      <c r="AB19" s="169">
        <f t="shared" si="13"/>
        <v>1667.2187245630394</v>
      </c>
      <c r="AC19" s="154">
        <f t="shared" si="2"/>
        <v>3817.9308792493598</v>
      </c>
      <c r="AD19" s="155">
        <f t="shared" si="3"/>
        <v>1667.2187245630391</v>
      </c>
    </row>
    <row r="20" spans="2:30" x14ac:dyDescent="0.3">
      <c r="B20" s="354"/>
      <c r="C20" s="156"/>
      <c r="D20" s="156"/>
      <c r="E20" s="156"/>
      <c r="F20" s="355"/>
      <c r="H20" s="111">
        <v>16</v>
      </c>
      <c r="I20" s="161">
        <f t="shared" si="6"/>
        <v>2000.0086582111128</v>
      </c>
      <c r="J20" s="162">
        <f t="shared" si="7"/>
        <v>653.81126453452521</v>
      </c>
      <c r="K20" s="157">
        <f t="shared" si="14"/>
        <v>1062.4433048686035</v>
      </c>
      <c r="L20" s="158">
        <f t="shared" si="15"/>
        <v>653.81126453452521</v>
      </c>
      <c r="M20" s="163">
        <f t="shared" si="16"/>
        <v>653.81126453452521</v>
      </c>
      <c r="N20" s="164">
        <f t="shared" si="17"/>
        <v>653.81126453452521</v>
      </c>
      <c r="O20" s="112"/>
      <c r="P20" s="421"/>
      <c r="Q20" s="166">
        <f t="shared" si="10"/>
        <v>1497.2277957840627</v>
      </c>
      <c r="R20" s="167">
        <f t="shared" si="11"/>
        <v>653.81126453452521</v>
      </c>
      <c r="T20" s="111">
        <v>16</v>
      </c>
      <c r="U20" s="152">
        <f t="shared" si="0"/>
        <v>5440.0235503342265</v>
      </c>
      <c r="V20" s="153">
        <f t="shared" si="1"/>
        <v>1778.3666395339085</v>
      </c>
      <c r="W20" s="157">
        <f t="shared" si="4"/>
        <v>2889.8457892426013</v>
      </c>
      <c r="X20" s="158">
        <f t="shared" si="5"/>
        <v>1778.3666395339085</v>
      </c>
      <c r="Y20" s="163">
        <f t="shared" si="8"/>
        <v>1778.3666395339085</v>
      </c>
      <c r="Z20" s="164">
        <f t="shared" si="9"/>
        <v>1778.3666395339085</v>
      </c>
      <c r="AA20" s="168">
        <f t="shared" si="12"/>
        <v>1237.7431811156005</v>
      </c>
      <c r="AB20" s="169">
        <f t="shared" si="13"/>
        <v>1778.3666395339089</v>
      </c>
      <c r="AC20" s="154">
        <f t="shared" si="2"/>
        <v>4072.4596045326507</v>
      </c>
      <c r="AD20" s="155">
        <f t="shared" si="3"/>
        <v>1778.3666395339085</v>
      </c>
    </row>
    <row r="21" spans="2:30" x14ac:dyDescent="0.3">
      <c r="B21" s="354"/>
      <c r="C21" s="156" t="s">
        <v>223</v>
      </c>
      <c r="D21" s="156"/>
      <c r="E21" s="174">
        <v>0.375</v>
      </c>
      <c r="F21" s="355"/>
      <c r="H21" s="111">
        <v>17</v>
      </c>
      <c r="I21" s="161">
        <f t="shared" si="6"/>
        <v>2125.0091993493074</v>
      </c>
      <c r="J21" s="162">
        <f t="shared" si="7"/>
        <v>694.6744685679331</v>
      </c>
      <c r="K21" s="157">
        <f t="shared" si="14"/>
        <v>1128.8460114228913</v>
      </c>
      <c r="L21" s="158">
        <f t="shared" si="15"/>
        <v>694.6744685679331</v>
      </c>
      <c r="M21" s="163">
        <f t="shared" si="16"/>
        <v>694.67446856793299</v>
      </c>
      <c r="N21" s="164">
        <f t="shared" si="17"/>
        <v>694.67446856793299</v>
      </c>
      <c r="O21" s="112"/>
      <c r="P21" s="421"/>
      <c r="Q21" s="166">
        <f t="shared" si="10"/>
        <v>1590.8045330205664</v>
      </c>
      <c r="R21" s="167">
        <f t="shared" si="11"/>
        <v>694.67446856793288</v>
      </c>
      <c r="T21" s="111">
        <v>17</v>
      </c>
      <c r="U21" s="152">
        <f t="shared" si="0"/>
        <v>5780.0250222301147</v>
      </c>
      <c r="V21" s="153">
        <f t="shared" si="1"/>
        <v>1889.5145545047776</v>
      </c>
      <c r="W21" s="157">
        <f t="shared" si="4"/>
        <v>3070.4611510702643</v>
      </c>
      <c r="X21" s="158">
        <f t="shared" si="5"/>
        <v>1889.5145545047781</v>
      </c>
      <c r="Y21" s="163">
        <f t="shared" si="8"/>
        <v>1889.5145545047778</v>
      </c>
      <c r="Z21" s="164">
        <f t="shared" si="9"/>
        <v>1889.5145545047778</v>
      </c>
      <c r="AA21" s="168">
        <f t="shared" si="12"/>
        <v>1315.1021299353251</v>
      </c>
      <c r="AB21" s="169">
        <f t="shared" si="13"/>
        <v>1889.5145545047776</v>
      </c>
      <c r="AC21" s="154">
        <f t="shared" si="2"/>
        <v>4326.9883298159411</v>
      </c>
      <c r="AD21" s="155">
        <f t="shared" si="3"/>
        <v>1889.5145545047778</v>
      </c>
    </row>
    <row r="22" spans="2:30" x14ac:dyDescent="0.3">
      <c r="B22" s="354"/>
      <c r="C22" s="156" t="s">
        <v>225</v>
      </c>
      <c r="D22" s="156"/>
      <c r="E22" s="371">
        <f>E16-((E19-E21)*2)</f>
        <v>30.645467716535432</v>
      </c>
      <c r="F22" s="355"/>
      <c r="H22" s="111">
        <v>18</v>
      </c>
      <c r="I22" s="161">
        <f t="shared" si="6"/>
        <v>2250.0097404875014</v>
      </c>
      <c r="J22" s="162">
        <f t="shared" si="7"/>
        <v>735.53767260134077</v>
      </c>
      <c r="K22" s="157">
        <f t="shared" si="14"/>
        <v>1195.248717977179</v>
      </c>
      <c r="L22" s="158">
        <f t="shared" si="15"/>
        <v>735.53767260134089</v>
      </c>
      <c r="M22" s="163">
        <f t="shared" si="16"/>
        <v>735.53767260134089</v>
      </c>
      <c r="N22" s="164">
        <f t="shared" si="17"/>
        <v>735.53767260134089</v>
      </c>
      <c r="O22" s="112"/>
      <c r="P22" s="421"/>
      <c r="Q22" s="166">
        <f t="shared" si="10"/>
        <v>1684.3812702570706</v>
      </c>
      <c r="R22" s="167">
        <f t="shared" si="11"/>
        <v>735.53767260134089</v>
      </c>
      <c r="T22" s="111">
        <v>18</v>
      </c>
      <c r="U22" s="152">
        <f t="shared" si="0"/>
        <v>6120.0264941260048</v>
      </c>
      <c r="V22" s="153">
        <f t="shared" si="1"/>
        <v>2000.6624694756472</v>
      </c>
      <c r="W22" s="157">
        <f t="shared" si="4"/>
        <v>3251.0765128979269</v>
      </c>
      <c r="X22" s="158">
        <f t="shared" si="5"/>
        <v>2000.6624694756474</v>
      </c>
      <c r="Y22" s="163">
        <f t="shared" si="8"/>
        <v>2000.6624694756472</v>
      </c>
      <c r="Z22" s="164">
        <f t="shared" si="9"/>
        <v>2000.6624694756472</v>
      </c>
      <c r="AA22" s="168">
        <f t="shared" si="12"/>
        <v>1392.4610787550503</v>
      </c>
      <c r="AB22" s="169">
        <f t="shared" si="13"/>
        <v>2000.6624694756472</v>
      </c>
      <c r="AC22" s="154">
        <f t="shared" si="2"/>
        <v>4581.5170550992325</v>
      </c>
      <c r="AD22" s="155">
        <f t="shared" si="3"/>
        <v>2000.6624694756474</v>
      </c>
    </row>
    <row r="23" spans="2:30" x14ac:dyDescent="0.3">
      <c r="B23" s="354"/>
      <c r="C23" s="156" t="s">
        <v>227</v>
      </c>
      <c r="D23" s="156"/>
      <c r="E23" s="371">
        <f>3.14159*E22</f>
        <v>96.275494923590543</v>
      </c>
      <c r="F23" s="355"/>
      <c r="H23" s="111">
        <v>19</v>
      </c>
      <c r="I23" s="161">
        <f t="shared" si="6"/>
        <v>2375.0102816256958</v>
      </c>
      <c r="J23" s="162">
        <f t="shared" si="7"/>
        <v>776.40087663474856</v>
      </c>
      <c r="K23" s="157">
        <f t="shared" si="14"/>
        <v>1261.6514245314668</v>
      </c>
      <c r="L23" s="158">
        <f t="shared" si="15"/>
        <v>776.40087663474878</v>
      </c>
      <c r="M23" s="163">
        <f t="shared" si="16"/>
        <v>776.40087663474878</v>
      </c>
      <c r="N23" s="164">
        <f t="shared" si="17"/>
        <v>776.40087663474878</v>
      </c>
      <c r="O23" s="112"/>
      <c r="P23" s="421"/>
      <c r="Q23" s="166">
        <f t="shared" si="10"/>
        <v>1777.9580074935743</v>
      </c>
      <c r="R23" s="167">
        <f t="shared" si="11"/>
        <v>776.40087663474856</v>
      </c>
      <c r="T23" s="111">
        <v>19</v>
      </c>
      <c r="U23" s="152">
        <f t="shared" si="0"/>
        <v>6460.0279660218948</v>
      </c>
      <c r="V23" s="153">
        <f t="shared" si="1"/>
        <v>2111.8103844465168</v>
      </c>
      <c r="W23" s="157">
        <f t="shared" si="4"/>
        <v>3431.6918747255895</v>
      </c>
      <c r="X23" s="158">
        <f t="shared" si="5"/>
        <v>2111.8103844465168</v>
      </c>
      <c r="Y23" s="163">
        <f t="shared" si="8"/>
        <v>2111.8103844465163</v>
      </c>
      <c r="Z23" s="164">
        <f t="shared" si="9"/>
        <v>2111.8103844465163</v>
      </c>
      <c r="AA23" s="168">
        <f t="shared" si="12"/>
        <v>1469.8200275747754</v>
      </c>
      <c r="AB23" s="169">
        <f t="shared" si="13"/>
        <v>2111.8103844465163</v>
      </c>
      <c r="AC23" s="154">
        <f t="shared" si="2"/>
        <v>4836.0457803825229</v>
      </c>
      <c r="AD23" s="155">
        <f t="shared" si="3"/>
        <v>2111.8103844465163</v>
      </c>
    </row>
    <row r="24" spans="2:30" x14ac:dyDescent="0.3">
      <c r="B24" s="354"/>
      <c r="C24" s="170" t="s">
        <v>228</v>
      </c>
      <c r="D24" s="170"/>
      <c r="E24" s="366">
        <f>63360/E23</f>
        <v>658.11139221134033</v>
      </c>
      <c r="F24" s="355"/>
      <c r="H24" s="123">
        <v>20</v>
      </c>
      <c r="I24" s="161">
        <f t="shared" si="6"/>
        <v>2500.0108227638907</v>
      </c>
      <c r="J24" s="162">
        <f t="shared" si="7"/>
        <v>817.26408066815645</v>
      </c>
      <c r="K24" s="157">
        <f t="shared" si="14"/>
        <v>1328.0541310857543</v>
      </c>
      <c r="L24" s="158">
        <f t="shared" si="15"/>
        <v>817.26408066815645</v>
      </c>
      <c r="M24" s="163">
        <f t="shared" si="16"/>
        <v>817.26408066815645</v>
      </c>
      <c r="N24" s="164">
        <f t="shared" si="17"/>
        <v>817.26408066815645</v>
      </c>
      <c r="O24" s="168">
        <f t="shared" ref="O24:O55" si="18">(H24*$E$33*336)/$E$22</f>
        <v>568.81580014503686</v>
      </c>
      <c r="P24" s="169">
        <f t="shared" ref="P24:P55" si="19">O24/$D$33</f>
        <v>817.26408066815645</v>
      </c>
      <c r="Q24" s="166">
        <f t="shared" si="10"/>
        <v>1871.5347447300785</v>
      </c>
      <c r="R24" s="167">
        <f t="shared" si="11"/>
        <v>817.26408066815657</v>
      </c>
      <c r="T24" s="123">
        <v>20</v>
      </c>
      <c r="U24" s="152">
        <f t="shared" si="0"/>
        <v>6800.029437917784</v>
      </c>
      <c r="V24" s="153">
        <f t="shared" si="1"/>
        <v>2222.9582994173861</v>
      </c>
      <c r="W24" s="157">
        <f t="shared" si="4"/>
        <v>3612.3072365532521</v>
      </c>
      <c r="X24" s="158">
        <f t="shared" si="5"/>
        <v>2222.9582994173861</v>
      </c>
      <c r="Y24" s="163">
        <f t="shared" si="8"/>
        <v>2222.9582994173857</v>
      </c>
      <c r="Z24" s="164">
        <f t="shared" si="9"/>
        <v>2222.9582994173857</v>
      </c>
      <c r="AA24" s="168">
        <f t="shared" si="12"/>
        <v>1547.1789763945003</v>
      </c>
      <c r="AB24" s="169">
        <f t="shared" si="13"/>
        <v>2222.9582994173857</v>
      </c>
      <c r="AC24" s="154">
        <f t="shared" si="2"/>
        <v>5090.5745056658143</v>
      </c>
      <c r="AD24" s="155">
        <f t="shared" si="3"/>
        <v>2222.9582994173861</v>
      </c>
    </row>
    <row r="25" spans="2:30" x14ac:dyDescent="0.3">
      <c r="B25" s="376"/>
      <c r="C25" s="377"/>
      <c r="D25" s="378"/>
      <c r="E25" s="378"/>
      <c r="F25" s="379"/>
      <c r="H25" s="111">
        <v>21</v>
      </c>
      <c r="I25" s="161">
        <f t="shared" si="6"/>
        <v>2625.0113639020856</v>
      </c>
      <c r="J25" s="162">
        <f t="shared" si="7"/>
        <v>858.12728470156435</v>
      </c>
      <c r="K25" s="157">
        <f t="shared" si="14"/>
        <v>1394.4568376400421</v>
      </c>
      <c r="L25" s="158">
        <f t="shared" si="15"/>
        <v>858.12728470156435</v>
      </c>
      <c r="M25" s="163">
        <f t="shared" si="16"/>
        <v>858.12728470156435</v>
      </c>
      <c r="N25" s="164">
        <f t="shared" si="17"/>
        <v>858.12728470156435</v>
      </c>
      <c r="O25" s="168">
        <f t="shared" si="18"/>
        <v>597.25659015228882</v>
      </c>
      <c r="P25" s="169">
        <f t="shared" si="19"/>
        <v>858.12728470156446</v>
      </c>
      <c r="Q25" s="166">
        <f t="shared" si="10"/>
        <v>1965.1114819665822</v>
      </c>
      <c r="R25" s="167">
        <f t="shared" si="11"/>
        <v>858.12728470156424</v>
      </c>
      <c r="T25" s="111">
        <v>21</v>
      </c>
      <c r="U25" s="152">
        <f t="shared" si="0"/>
        <v>7140.0309098136731</v>
      </c>
      <c r="V25" s="153">
        <f t="shared" si="1"/>
        <v>2334.106214388255</v>
      </c>
      <c r="W25" s="157">
        <f t="shared" si="4"/>
        <v>3792.9225983809147</v>
      </c>
      <c r="X25" s="158">
        <f t="shared" si="5"/>
        <v>2334.106214388255</v>
      </c>
      <c r="Y25" s="163">
        <f t="shared" si="8"/>
        <v>2334.106214388255</v>
      </c>
      <c r="Z25" s="164">
        <f t="shared" si="9"/>
        <v>2334.106214388255</v>
      </c>
      <c r="AA25" s="168">
        <f t="shared" si="12"/>
        <v>1624.5379252142257</v>
      </c>
      <c r="AB25" s="169">
        <f t="shared" si="13"/>
        <v>2334.1062143882555</v>
      </c>
      <c r="AC25" s="154">
        <f t="shared" si="2"/>
        <v>5345.1032309491038</v>
      </c>
      <c r="AD25" s="155">
        <f t="shared" si="3"/>
        <v>2334.106214388255</v>
      </c>
    </row>
    <row r="26" spans="2:30" ht="17.25" thickBot="1" x14ac:dyDescent="0.35">
      <c r="H26" s="111">
        <v>22</v>
      </c>
      <c r="I26" s="161">
        <f t="shared" si="6"/>
        <v>2750.01190504028</v>
      </c>
      <c r="J26" s="162">
        <f t="shared" si="7"/>
        <v>898.99048873497213</v>
      </c>
      <c r="K26" s="157">
        <f t="shared" si="14"/>
        <v>1460.8595441943298</v>
      </c>
      <c r="L26" s="158">
        <f t="shared" si="15"/>
        <v>898.99048873497225</v>
      </c>
      <c r="M26" s="163">
        <f t="shared" si="16"/>
        <v>898.99048873497225</v>
      </c>
      <c r="N26" s="164">
        <f t="shared" si="17"/>
        <v>898.99048873497225</v>
      </c>
      <c r="O26" s="168">
        <f t="shared" si="18"/>
        <v>625.69738015954056</v>
      </c>
      <c r="P26" s="169">
        <f t="shared" si="19"/>
        <v>898.99048873497213</v>
      </c>
      <c r="Q26" s="166">
        <f t="shared" si="10"/>
        <v>2058.6882192030862</v>
      </c>
      <c r="R26" s="167">
        <f t="shared" si="11"/>
        <v>898.99048873497213</v>
      </c>
      <c r="T26" s="111">
        <v>22</v>
      </c>
      <c r="U26" s="152">
        <f t="shared" si="0"/>
        <v>7480.0323817095623</v>
      </c>
      <c r="V26" s="240">
        <f t="shared" si="1"/>
        <v>2445.2541293591244</v>
      </c>
      <c r="W26" s="157">
        <f t="shared" si="4"/>
        <v>3973.5379602085768</v>
      </c>
      <c r="X26" s="158">
        <f t="shared" si="5"/>
        <v>2445.2541293591244</v>
      </c>
      <c r="Y26" s="163">
        <f t="shared" si="8"/>
        <v>2445.2541293591239</v>
      </c>
      <c r="Z26" s="164">
        <f t="shared" si="9"/>
        <v>2445.2541293591239</v>
      </c>
      <c r="AA26" s="168">
        <f t="shared" si="12"/>
        <v>1701.8968740339503</v>
      </c>
      <c r="AB26" s="169">
        <f t="shared" si="13"/>
        <v>2445.2541293591244</v>
      </c>
      <c r="AC26" s="125"/>
      <c r="AD26" s="126"/>
    </row>
    <row r="27" spans="2:30" x14ac:dyDescent="0.3">
      <c r="B27" s="614" t="s">
        <v>290</v>
      </c>
      <c r="C27" s="574"/>
      <c r="D27" s="574"/>
      <c r="E27" s="574"/>
      <c r="F27" s="615"/>
      <c r="H27" s="111">
        <v>23</v>
      </c>
      <c r="I27" s="161">
        <f t="shared" si="6"/>
        <v>2875.012446178474</v>
      </c>
      <c r="J27" s="162">
        <f t="shared" si="7"/>
        <v>939.8536927683798</v>
      </c>
      <c r="K27" s="157">
        <f t="shared" si="14"/>
        <v>1527.2622507486176</v>
      </c>
      <c r="L27" s="158">
        <f t="shared" si="15"/>
        <v>939.85369276838003</v>
      </c>
      <c r="M27" s="163">
        <f t="shared" si="16"/>
        <v>939.85369276838003</v>
      </c>
      <c r="N27" s="164">
        <f t="shared" si="17"/>
        <v>939.85369276838003</v>
      </c>
      <c r="O27" s="168">
        <f t="shared" si="18"/>
        <v>654.13817016679241</v>
      </c>
      <c r="P27" s="169">
        <f t="shared" si="19"/>
        <v>939.85369276837991</v>
      </c>
      <c r="Q27" s="166">
        <f t="shared" si="10"/>
        <v>2152.2649564395902</v>
      </c>
      <c r="R27" s="167">
        <f t="shared" si="11"/>
        <v>939.85369276837991</v>
      </c>
      <c r="T27" s="111">
        <v>23</v>
      </c>
      <c r="U27" s="112"/>
      <c r="V27" s="421"/>
      <c r="W27" s="157">
        <f t="shared" si="4"/>
        <v>4154.1533220362398</v>
      </c>
      <c r="X27" s="158">
        <f t="shared" si="5"/>
        <v>2556.4020443299937</v>
      </c>
      <c r="Y27" s="163">
        <f t="shared" si="8"/>
        <v>2556.4020443299933</v>
      </c>
      <c r="Z27" s="164">
        <f t="shared" si="9"/>
        <v>2556.4020443299933</v>
      </c>
      <c r="AA27" s="168">
        <f t="shared" si="12"/>
        <v>1779.2558228536755</v>
      </c>
      <c r="AB27" s="169">
        <f t="shared" si="13"/>
        <v>2556.4020443299937</v>
      </c>
      <c r="AC27" s="125"/>
      <c r="AD27" s="126"/>
    </row>
    <row r="28" spans="2:30" x14ac:dyDescent="0.3">
      <c r="B28" s="180"/>
      <c r="C28" s="575" t="s">
        <v>271</v>
      </c>
      <c r="D28" s="575"/>
      <c r="E28" s="575"/>
      <c r="F28" s="181"/>
      <c r="H28" s="111">
        <v>24</v>
      </c>
      <c r="I28" s="161">
        <f t="shared" si="6"/>
        <v>3000.0129873166693</v>
      </c>
      <c r="J28" s="162">
        <f t="shared" si="7"/>
        <v>980.71689680178793</v>
      </c>
      <c r="K28" s="157">
        <f t="shared" si="14"/>
        <v>1593.6649573029053</v>
      </c>
      <c r="L28" s="158">
        <f t="shared" si="15"/>
        <v>980.71689680178793</v>
      </c>
      <c r="M28" s="163">
        <f t="shared" si="16"/>
        <v>980.71689680178781</v>
      </c>
      <c r="N28" s="164">
        <f t="shared" si="17"/>
        <v>980.71689680178781</v>
      </c>
      <c r="O28" s="168">
        <f t="shared" si="18"/>
        <v>682.57896017404414</v>
      </c>
      <c r="P28" s="169">
        <f t="shared" si="19"/>
        <v>980.71689680178758</v>
      </c>
      <c r="Q28" s="166">
        <f t="shared" si="10"/>
        <v>2245.8416936760937</v>
      </c>
      <c r="R28" s="167">
        <f t="shared" si="11"/>
        <v>980.71689680178758</v>
      </c>
      <c r="T28" s="111">
        <v>24</v>
      </c>
      <c r="U28" s="112"/>
      <c r="V28" s="421"/>
      <c r="W28" s="157">
        <f t="shared" si="4"/>
        <v>4334.768683863902</v>
      </c>
      <c r="X28" s="158">
        <f t="shared" si="5"/>
        <v>2667.5499593008626</v>
      </c>
      <c r="Y28" s="163">
        <f t="shared" si="8"/>
        <v>2667.5499593008631</v>
      </c>
      <c r="Z28" s="164">
        <f t="shared" si="9"/>
        <v>2667.5499593008631</v>
      </c>
      <c r="AA28" s="168">
        <f t="shared" si="12"/>
        <v>1856.6147716734004</v>
      </c>
      <c r="AB28" s="169">
        <f t="shared" si="13"/>
        <v>2667.5499593008626</v>
      </c>
      <c r="AC28" s="125"/>
      <c r="AD28" s="126"/>
    </row>
    <row r="29" spans="2:30" x14ac:dyDescent="0.3">
      <c r="B29" s="182"/>
      <c r="C29" s="183"/>
      <c r="D29" s="183"/>
      <c r="E29" s="183"/>
      <c r="F29" s="184"/>
      <c r="H29" s="123">
        <v>25</v>
      </c>
      <c r="I29" s="161">
        <f t="shared" si="6"/>
        <v>3125.0135284548642</v>
      </c>
      <c r="J29" s="162">
        <f t="shared" si="7"/>
        <v>1021.5801008351958</v>
      </c>
      <c r="K29" s="157">
        <f t="shared" si="14"/>
        <v>1660.0676638571931</v>
      </c>
      <c r="L29" s="158">
        <f t="shared" si="15"/>
        <v>1021.5801008351957</v>
      </c>
      <c r="M29" s="163">
        <f t="shared" si="16"/>
        <v>1021.5801008351956</v>
      </c>
      <c r="N29" s="164">
        <f t="shared" si="17"/>
        <v>1021.5801008351956</v>
      </c>
      <c r="O29" s="168">
        <f t="shared" si="18"/>
        <v>711.0197501812961</v>
      </c>
      <c r="P29" s="169">
        <f t="shared" si="19"/>
        <v>1021.5801008351956</v>
      </c>
      <c r="Q29" s="166">
        <f t="shared" si="10"/>
        <v>2339.4184309125981</v>
      </c>
      <c r="R29" s="167">
        <f t="shared" si="11"/>
        <v>1021.5801008351956</v>
      </c>
      <c r="T29" s="123">
        <v>25</v>
      </c>
      <c r="U29" s="112"/>
      <c r="V29" s="421"/>
      <c r="W29" s="157">
        <f t="shared" si="4"/>
        <v>4515.384045691565</v>
      </c>
      <c r="X29" s="158">
        <f t="shared" si="5"/>
        <v>2778.6978742717324</v>
      </c>
      <c r="Y29" s="163">
        <f t="shared" si="8"/>
        <v>2778.697874271732</v>
      </c>
      <c r="Z29" s="164">
        <f t="shared" si="9"/>
        <v>2778.697874271732</v>
      </c>
      <c r="AA29" s="168">
        <f t="shared" si="12"/>
        <v>1933.9737204931257</v>
      </c>
      <c r="AB29" s="169">
        <f t="shared" si="13"/>
        <v>2778.6978742717324</v>
      </c>
      <c r="AC29" s="125"/>
      <c r="AD29" s="126"/>
    </row>
    <row r="30" spans="2:30" x14ac:dyDescent="0.3">
      <c r="B30" s="182"/>
      <c r="C30" s="185" t="s">
        <v>250</v>
      </c>
      <c r="D30" s="165">
        <v>3.0590000000000002</v>
      </c>
      <c r="E30" s="177">
        <f>D30*D35</f>
        <v>11.400893</v>
      </c>
      <c r="F30" s="184"/>
      <c r="H30" s="111">
        <v>26</v>
      </c>
      <c r="I30" s="161">
        <f t="shared" si="6"/>
        <v>3250.0140695930586</v>
      </c>
      <c r="J30" s="162">
        <f t="shared" si="7"/>
        <v>1062.4433048686035</v>
      </c>
      <c r="K30" s="157">
        <f t="shared" si="14"/>
        <v>1726.4703704114809</v>
      </c>
      <c r="L30" s="158">
        <f t="shared" si="15"/>
        <v>1062.4433048686037</v>
      </c>
      <c r="M30" s="163">
        <f t="shared" si="16"/>
        <v>1062.4433048686035</v>
      </c>
      <c r="N30" s="164">
        <f t="shared" si="17"/>
        <v>1062.4433048686035</v>
      </c>
      <c r="O30" s="168">
        <f t="shared" si="18"/>
        <v>739.46054018854784</v>
      </c>
      <c r="P30" s="169">
        <f t="shared" si="19"/>
        <v>1062.4433048686033</v>
      </c>
      <c r="Q30" s="166">
        <f t="shared" si="10"/>
        <v>2432.995168149102</v>
      </c>
      <c r="R30" s="167">
        <f t="shared" si="11"/>
        <v>1062.4433048686035</v>
      </c>
      <c r="T30" s="111">
        <v>26</v>
      </c>
      <c r="U30" s="112"/>
      <c r="V30" s="421"/>
      <c r="W30" s="157">
        <f t="shared" si="4"/>
        <v>4695.999407519228</v>
      </c>
      <c r="X30" s="158">
        <f t="shared" si="5"/>
        <v>2889.8457892426018</v>
      </c>
      <c r="Y30" s="163">
        <f t="shared" si="8"/>
        <v>2889.8457892426013</v>
      </c>
      <c r="Z30" s="164">
        <f t="shared" si="9"/>
        <v>2889.8457892426013</v>
      </c>
      <c r="AA30" s="168">
        <f t="shared" si="12"/>
        <v>2011.3326693128504</v>
      </c>
      <c r="AB30" s="169">
        <f t="shared" si="13"/>
        <v>2889.8457892426013</v>
      </c>
      <c r="AC30" s="125"/>
      <c r="AD30" s="126"/>
    </row>
    <row r="31" spans="2:30" x14ac:dyDescent="0.3">
      <c r="B31" s="182"/>
      <c r="C31" s="185" t="s">
        <v>251</v>
      </c>
      <c r="D31" s="165">
        <v>1.625</v>
      </c>
      <c r="E31" s="177">
        <f>D31*D35</f>
        <v>6.0563750000000001</v>
      </c>
      <c r="F31" s="184"/>
      <c r="H31" s="111">
        <v>27</v>
      </c>
      <c r="I31" s="161">
        <f t="shared" si="6"/>
        <v>3375.014610731253</v>
      </c>
      <c r="J31" s="162">
        <f t="shared" si="7"/>
        <v>1103.3065089020115</v>
      </c>
      <c r="K31" s="157">
        <f t="shared" si="14"/>
        <v>1792.8730769657682</v>
      </c>
      <c r="L31" s="158">
        <f t="shared" si="15"/>
        <v>1103.3065089020113</v>
      </c>
      <c r="M31" s="163">
        <f t="shared" si="16"/>
        <v>1103.3065089020113</v>
      </c>
      <c r="N31" s="164">
        <f t="shared" si="17"/>
        <v>1103.3065089020113</v>
      </c>
      <c r="O31" s="168">
        <f t="shared" si="18"/>
        <v>767.9013301957998</v>
      </c>
      <c r="P31" s="169">
        <f t="shared" si="19"/>
        <v>1103.3065089020113</v>
      </c>
      <c r="Q31" s="166">
        <f t="shared" si="10"/>
        <v>2526.5719053856055</v>
      </c>
      <c r="R31" s="167">
        <f t="shared" si="11"/>
        <v>1103.306508902011</v>
      </c>
      <c r="T31" s="111">
        <v>27</v>
      </c>
      <c r="U31" s="112"/>
      <c r="V31" s="421"/>
      <c r="W31" s="157">
        <f t="shared" si="4"/>
        <v>4876.6147693468902</v>
      </c>
      <c r="X31" s="158">
        <f t="shared" si="5"/>
        <v>3000.9937042134707</v>
      </c>
      <c r="Y31" s="163">
        <f t="shared" si="8"/>
        <v>3000.9937042134707</v>
      </c>
      <c r="Z31" s="164">
        <f t="shared" si="9"/>
        <v>3000.9937042134707</v>
      </c>
      <c r="AA31" s="168">
        <f t="shared" si="12"/>
        <v>2088.6916181325755</v>
      </c>
      <c r="AB31" s="169">
        <f t="shared" si="13"/>
        <v>3000.9937042134707</v>
      </c>
      <c r="AC31" s="125"/>
      <c r="AD31" s="126"/>
    </row>
    <row r="32" spans="2:30" x14ac:dyDescent="0.3">
      <c r="B32" s="182"/>
      <c r="C32" s="185" t="s">
        <v>252</v>
      </c>
      <c r="D32" s="165">
        <v>1</v>
      </c>
      <c r="E32" s="177">
        <f>D32*D35</f>
        <v>3.7269999999999999</v>
      </c>
      <c r="F32" s="184"/>
      <c r="H32" s="111">
        <v>28</v>
      </c>
      <c r="I32" s="161">
        <f t="shared" si="6"/>
        <v>3500.0151518694474</v>
      </c>
      <c r="J32" s="162">
        <f t="shared" si="7"/>
        <v>1144.1697129354193</v>
      </c>
      <c r="K32" s="157">
        <f t="shared" si="14"/>
        <v>1859.2757835200559</v>
      </c>
      <c r="L32" s="158">
        <f t="shared" si="15"/>
        <v>1144.1697129354191</v>
      </c>
      <c r="M32" s="163">
        <f t="shared" si="16"/>
        <v>1144.1697129354191</v>
      </c>
      <c r="N32" s="164">
        <f t="shared" si="17"/>
        <v>1144.1697129354191</v>
      </c>
      <c r="O32" s="168">
        <f t="shared" si="18"/>
        <v>796.34212020305165</v>
      </c>
      <c r="P32" s="169">
        <f t="shared" si="19"/>
        <v>1144.1697129354191</v>
      </c>
      <c r="Q32" s="166">
        <f t="shared" si="10"/>
        <v>2620.1486426221095</v>
      </c>
      <c r="R32" s="167">
        <f t="shared" si="11"/>
        <v>1144.1697129354191</v>
      </c>
      <c r="T32" s="111">
        <v>28</v>
      </c>
      <c r="U32" s="112"/>
      <c r="V32" s="421"/>
      <c r="W32" s="157">
        <f t="shared" si="4"/>
        <v>5057.2301311745523</v>
      </c>
      <c r="X32" s="158">
        <f t="shared" si="5"/>
        <v>3112.14161918434</v>
      </c>
      <c r="Y32" s="163">
        <f t="shared" si="8"/>
        <v>3112.14161918434</v>
      </c>
      <c r="Z32" s="164">
        <f t="shared" si="9"/>
        <v>3112.14161918434</v>
      </c>
      <c r="AA32" s="168">
        <f t="shared" si="12"/>
        <v>2166.0505669523009</v>
      </c>
      <c r="AB32" s="169">
        <f t="shared" si="13"/>
        <v>3112.1416191843405</v>
      </c>
      <c r="AC32" s="125"/>
      <c r="AD32" s="126"/>
    </row>
    <row r="33" spans="2:30" x14ac:dyDescent="0.3">
      <c r="B33" s="182"/>
      <c r="C33" s="185" t="s">
        <v>253</v>
      </c>
      <c r="D33" s="165">
        <v>0.69599999999999995</v>
      </c>
      <c r="E33" s="177">
        <f>D33*D35</f>
        <v>2.5939919999999996</v>
      </c>
      <c r="F33" s="184"/>
      <c r="H33" s="111">
        <v>29</v>
      </c>
      <c r="I33" s="161">
        <f t="shared" si="6"/>
        <v>3625.0156930076419</v>
      </c>
      <c r="J33" s="162">
        <f t="shared" si="7"/>
        <v>1185.0329169688271</v>
      </c>
      <c r="K33" s="157">
        <f t="shared" si="14"/>
        <v>1925.6784900743437</v>
      </c>
      <c r="L33" s="158">
        <f t="shared" si="15"/>
        <v>1185.0329169688268</v>
      </c>
      <c r="M33" s="163">
        <f t="shared" si="16"/>
        <v>1185.0329169688268</v>
      </c>
      <c r="N33" s="164">
        <f t="shared" si="17"/>
        <v>1185.0329169688268</v>
      </c>
      <c r="O33" s="168">
        <f t="shared" si="18"/>
        <v>824.78291021030338</v>
      </c>
      <c r="P33" s="169">
        <f t="shared" si="19"/>
        <v>1185.0329169688268</v>
      </c>
      <c r="Q33" s="166">
        <f t="shared" si="10"/>
        <v>2713.7253798586135</v>
      </c>
      <c r="R33" s="167">
        <f t="shared" si="11"/>
        <v>1185.0329169688268</v>
      </c>
      <c r="T33" s="111">
        <v>29</v>
      </c>
      <c r="U33" s="112"/>
      <c r="V33" s="421"/>
      <c r="W33" s="157">
        <f t="shared" si="4"/>
        <v>5237.8454930022153</v>
      </c>
      <c r="X33" s="158">
        <f t="shared" si="5"/>
        <v>3223.2895341552094</v>
      </c>
      <c r="Y33" s="163">
        <f t="shared" si="8"/>
        <v>3223.2895341552089</v>
      </c>
      <c r="Z33" s="164">
        <f t="shared" si="9"/>
        <v>3223.2895341552089</v>
      </c>
      <c r="AA33" s="168">
        <f t="shared" si="12"/>
        <v>2243.4095157720258</v>
      </c>
      <c r="AB33" s="169">
        <f t="shared" si="13"/>
        <v>3223.2895341552098</v>
      </c>
      <c r="AC33" s="125"/>
      <c r="AD33" s="126"/>
    </row>
    <row r="34" spans="2:30" x14ac:dyDescent="0.3">
      <c r="B34" s="182"/>
      <c r="C34" s="185" t="s">
        <v>256</v>
      </c>
      <c r="D34" s="165">
        <v>2.29</v>
      </c>
      <c r="E34" s="177">
        <f>D34*D35</f>
        <v>8.5348299999999995</v>
      </c>
      <c r="F34" s="184"/>
      <c r="H34" s="123">
        <v>30</v>
      </c>
      <c r="I34" s="161">
        <f t="shared" si="6"/>
        <v>3750.0162341458363</v>
      </c>
      <c r="J34" s="162">
        <f t="shared" si="7"/>
        <v>1225.8961210022348</v>
      </c>
      <c r="K34" s="157">
        <f t="shared" si="14"/>
        <v>1992.0811966286317</v>
      </c>
      <c r="L34" s="158">
        <f t="shared" si="15"/>
        <v>1225.8961210022348</v>
      </c>
      <c r="M34" s="163">
        <f t="shared" si="16"/>
        <v>1225.8961210022348</v>
      </c>
      <c r="N34" s="164">
        <f t="shared" si="17"/>
        <v>1225.8961210022348</v>
      </c>
      <c r="O34" s="168">
        <f t="shared" si="18"/>
        <v>853.22370021755535</v>
      </c>
      <c r="P34" s="169">
        <f t="shared" si="19"/>
        <v>1225.8961210022348</v>
      </c>
      <c r="Q34" s="166">
        <f t="shared" si="10"/>
        <v>2807.3021170951179</v>
      </c>
      <c r="R34" s="167">
        <f t="shared" si="11"/>
        <v>1225.8961210022348</v>
      </c>
      <c r="T34" s="123">
        <v>30</v>
      </c>
      <c r="U34" s="112"/>
      <c r="V34" s="421"/>
      <c r="W34" s="157">
        <f t="shared" si="4"/>
        <v>5418.4608548298775</v>
      </c>
      <c r="X34" s="158">
        <f t="shared" si="5"/>
        <v>3334.4374491260783</v>
      </c>
      <c r="Y34" s="163">
        <f t="shared" si="8"/>
        <v>3334.4374491260787</v>
      </c>
      <c r="Z34" s="164">
        <f t="shared" si="9"/>
        <v>3334.4374491260787</v>
      </c>
      <c r="AA34" s="168">
        <f t="shared" si="12"/>
        <v>2320.7684645917507</v>
      </c>
      <c r="AB34" s="169">
        <f t="shared" si="13"/>
        <v>3334.4374491260787</v>
      </c>
      <c r="AC34" s="125"/>
      <c r="AD34" s="126"/>
    </row>
    <row r="35" spans="2:30" x14ac:dyDescent="0.3">
      <c r="B35" s="182"/>
      <c r="C35" s="185" t="s">
        <v>272</v>
      </c>
      <c r="D35" s="238">
        <v>3.7269999999999999</v>
      </c>
      <c r="E35" s="183"/>
      <c r="F35" s="184"/>
      <c r="H35" s="111">
        <v>31</v>
      </c>
      <c r="I35" s="161">
        <f t="shared" si="6"/>
        <v>3875.0167752840312</v>
      </c>
      <c r="J35" s="162">
        <f t="shared" si="7"/>
        <v>1266.7593250356426</v>
      </c>
      <c r="K35" s="157">
        <f t="shared" si="14"/>
        <v>2058.4839031829192</v>
      </c>
      <c r="L35" s="158">
        <f t="shared" si="15"/>
        <v>1266.7593250356426</v>
      </c>
      <c r="M35" s="163">
        <f t="shared" si="16"/>
        <v>1266.7593250356426</v>
      </c>
      <c r="N35" s="164">
        <f t="shared" si="17"/>
        <v>1266.7593250356426</v>
      </c>
      <c r="O35" s="168">
        <f t="shared" si="18"/>
        <v>881.66449022480708</v>
      </c>
      <c r="P35" s="169">
        <f t="shared" si="19"/>
        <v>1266.7593250356424</v>
      </c>
      <c r="Q35" s="166">
        <f t="shared" si="10"/>
        <v>2900.8788543316214</v>
      </c>
      <c r="R35" s="167">
        <f t="shared" si="11"/>
        <v>1266.7593250356424</v>
      </c>
      <c r="T35" s="111">
        <v>31</v>
      </c>
      <c r="U35" s="112"/>
      <c r="V35" s="421"/>
      <c r="W35" s="157">
        <f t="shared" si="4"/>
        <v>5599.0762166575405</v>
      </c>
      <c r="X35" s="158">
        <f t="shared" si="5"/>
        <v>3445.5853640969481</v>
      </c>
      <c r="Y35" s="163">
        <f t="shared" si="8"/>
        <v>3445.5853640969476</v>
      </c>
      <c r="Z35" s="164">
        <f t="shared" si="9"/>
        <v>3445.5853640969476</v>
      </c>
      <c r="AA35" s="168">
        <f t="shared" si="12"/>
        <v>2398.1274134114756</v>
      </c>
      <c r="AB35" s="169">
        <f t="shared" si="13"/>
        <v>3445.5853640969481</v>
      </c>
      <c r="AC35" s="125"/>
      <c r="AD35" s="126"/>
    </row>
    <row r="36" spans="2:30" ht="17.25" thickBot="1" x14ac:dyDescent="0.35">
      <c r="B36" s="186"/>
      <c r="C36" s="187"/>
      <c r="D36" s="187"/>
      <c r="E36" s="187"/>
      <c r="F36" s="188"/>
      <c r="H36" s="111">
        <v>32</v>
      </c>
      <c r="I36" s="161">
        <f t="shared" si="6"/>
        <v>4000.0173164222256</v>
      </c>
      <c r="J36" s="162">
        <f t="shared" si="7"/>
        <v>1307.6225290690504</v>
      </c>
      <c r="K36" s="157">
        <f t="shared" si="14"/>
        <v>2124.886609737207</v>
      </c>
      <c r="L36" s="158">
        <f t="shared" si="15"/>
        <v>1307.6225290690504</v>
      </c>
      <c r="M36" s="163">
        <f t="shared" si="16"/>
        <v>1307.6225290690504</v>
      </c>
      <c r="N36" s="164">
        <f t="shared" si="17"/>
        <v>1307.6225290690504</v>
      </c>
      <c r="O36" s="168">
        <f t="shared" si="18"/>
        <v>910.10528023205904</v>
      </c>
      <c r="P36" s="169">
        <f t="shared" si="19"/>
        <v>1307.6225290690504</v>
      </c>
      <c r="Q36" s="166">
        <f t="shared" si="10"/>
        <v>2994.4555915681253</v>
      </c>
      <c r="R36" s="167">
        <f t="shared" si="11"/>
        <v>1307.6225290690504</v>
      </c>
      <c r="T36" s="111">
        <v>32</v>
      </c>
      <c r="U36" s="112"/>
      <c r="V36" s="421"/>
      <c r="W36" s="157">
        <f t="shared" si="4"/>
        <v>5779.6915784852026</v>
      </c>
      <c r="X36" s="158">
        <f t="shared" si="5"/>
        <v>3556.733279067817</v>
      </c>
      <c r="Y36" s="163">
        <f t="shared" si="8"/>
        <v>3556.733279067817</v>
      </c>
      <c r="Z36" s="164">
        <f t="shared" si="9"/>
        <v>3556.733279067817</v>
      </c>
      <c r="AA36" s="168">
        <f t="shared" si="12"/>
        <v>2475.4863622312009</v>
      </c>
      <c r="AB36" s="169">
        <f t="shared" si="13"/>
        <v>3556.7332790678179</v>
      </c>
      <c r="AC36" s="125"/>
      <c r="AD36" s="126"/>
    </row>
    <row r="37" spans="2:30" ht="17.25" thickBot="1" x14ac:dyDescent="0.35">
      <c r="H37" s="111">
        <v>33</v>
      </c>
      <c r="I37" s="161">
        <f t="shared" si="6"/>
        <v>4125.0178575604195</v>
      </c>
      <c r="J37" s="162">
        <f t="shared" si="7"/>
        <v>1348.4857331024582</v>
      </c>
      <c r="K37" s="157">
        <f t="shared" si="14"/>
        <v>2191.2893162914947</v>
      </c>
      <c r="L37" s="158">
        <f t="shared" si="15"/>
        <v>1348.4857331024582</v>
      </c>
      <c r="M37" s="163">
        <f t="shared" si="16"/>
        <v>1348.4857331024584</v>
      </c>
      <c r="N37" s="164">
        <f t="shared" si="17"/>
        <v>1348.4857331024584</v>
      </c>
      <c r="O37" s="168">
        <f t="shared" si="18"/>
        <v>938.54607023931078</v>
      </c>
      <c r="P37" s="169">
        <f t="shared" si="19"/>
        <v>1348.4857331024582</v>
      </c>
      <c r="Q37" s="166">
        <f t="shared" si="10"/>
        <v>3088.0323288046293</v>
      </c>
      <c r="R37" s="167">
        <f t="shared" si="11"/>
        <v>1348.4857331024582</v>
      </c>
      <c r="T37" s="111">
        <v>33</v>
      </c>
      <c r="U37" s="112"/>
      <c r="V37" s="421"/>
      <c r="W37" s="157">
        <f t="shared" si="4"/>
        <v>5960.3069403128657</v>
      </c>
      <c r="X37" s="158">
        <f t="shared" si="5"/>
        <v>3667.8811940386868</v>
      </c>
      <c r="Y37" s="163">
        <f t="shared" si="8"/>
        <v>3667.8811940386868</v>
      </c>
      <c r="Z37" s="164">
        <f t="shared" si="9"/>
        <v>3667.8811940386868</v>
      </c>
      <c r="AA37" s="168">
        <f t="shared" si="12"/>
        <v>2552.8453110509258</v>
      </c>
      <c r="AB37" s="169">
        <f t="shared" si="13"/>
        <v>3667.8811940386868</v>
      </c>
      <c r="AC37" s="125"/>
      <c r="AD37" s="126"/>
    </row>
    <row r="38" spans="2:30" x14ac:dyDescent="0.3">
      <c r="B38" s="178"/>
      <c r="C38" s="574" t="s">
        <v>247</v>
      </c>
      <c r="D38" s="574"/>
      <c r="E38" s="574"/>
      <c r="F38" s="179"/>
      <c r="H38" s="111">
        <v>34</v>
      </c>
      <c r="I38" s="161">
        <f t="shared" si="6"/>
        <v>4250.0183986986149</v>
      </c>
      <c r="J38" s="162">
        <f t="shared" si="7"/>
        <v>1389.3489371358662</v>
      </c>
      <c r="K38" s="157">
        <f t="shared" si="14"/>
        <v>2257.6920228457825</v>
      </c>
      <c r="L38" s="158">
        <f t="shared" si="15"/>
        <v>1389.3489371358662</v>
      </c>
      <c r="M38" s="163">
        <f t="shared" si="16"/>
        <v>1389.348937135866</v>
      </c>
      <c r="N38" s="164">
        <f t="shared" si="17"/>
        <v>1389.348937135866</v>
      </c>
      <c r="O38" s="168">
        <f t="shared" si="18"/>
        <v>966.98686024656274</v>
      </c>
      <c r="P38" s="169">
        <f t="shared" si="19"/>
        <v>1389.3489371358662</v>
      </c>
      <c r="Q38" s="166">
        <f t="shared" si="10"/>
        <v>3181.6090660411328</v>
      </c>
      <c r="R38" s="167">
        <f t="shared" si="11"/>
        <v>1389.3489371358658</v>
      </c>
      <c r="T38" s="111">
        <v>34</v>
      </c>
      <c r="U38" s="112"/>
      <c r="V38" s="421"/>
      <c r="W38" s="157">
        <f t="shared" si="4"/>
        <v>6140.9223021405287</v>
      </c>
      <c r="X38" s="158">
        <f t="shared" si="5"/>
        <v>3779.0291090095561</v>
      </c>
      <c r="Y38" s="163">
        <f t="shared" si="8"/>
        <v>3779.0291090095557</v>
      </c>
      <c r="Z38" s="164">
        <f t="shared" si="9"/>
        <v>3779.0291090095557</v>
      </c>
      <c r="AA38" s="168">
        <f t="shared" si="12"/>
        <v>2630.2042598706503</v>
      </c>
      <c r="AB38" s="169">
        <f t="shared" si="13"/>
        <v>3779.0291090095552</v>
      </c>
      <c r="AC38" s="125"/>
      <c r="AD38" s="126"/>
    </row>
    <row r="39" spans="2:30" x14ac:dyDescent="0.3">
      <c r="B39" s="180"/>
      <c r="C39" s="575" t="s">
        <v>273</v>
      </c>
      <c r="D39" s="575"/>
      <c r="E39" s="575"/>
      <c r="F39" s="181"/>
      <c r="H39" s="123">
        <v>35</v>
      </c>
      <c r="I39" s="161">
        <f t="shared" si="6"/>
        <v>4375.0189398368084</v>
      </c>
      <c r="J39" s="162">
        <f t="shared" si="7"/>
        <v>1430.2121411692738</v>
      </c>
      <c r="K39" s="157">
        <f t="shared" si="14"/>
        <v>2324.0947294000703</v>
      </c>
      <c r="L39" s="158">
        <f t="shared" si="15"/>
        <v>1430.212141169274</v>
      </c>
      <c r="M39" s="163">
        <f t="shared" si="16"/>
        <v>1430.2121411692738</v>
      </c>
      <c r="N39" s="164">
        <f t="shared" si="17"/>
        <v>1430.2121411692738</v>
      </c>
      <c r="O39" s="168">
        <f t="shared" si="18"/>
        <v>995.42765025381448</v>
      </c>
      <c r="P39" s="169">
        <f t="shared" si="19"/>
        <v>1430.2121411692738</v>
      </c>
      <c r="Q39" s="166">
        <f t="shared" si="10"/>
        <v>3275.1858032776372</v>
      </c>
      <c r="R39" s="167">
        <f t="shared" si="11"/>
        <v>1430.2121411692738</v>
      </c>
      <c r="T39" s="123">
        <v>35</v>
      </c>
      <c r="U39" s="112"/>
      <c r="V39" s="421"/>
      <c r="W39" s="157">
        <f t="shared" si="4"/>
        <v>6321.5376639681917</v>
      </c>
      <c r="X39" s="158">
        <f t="shared" si="5"/>
        <v>3890.1770239804255</v>
      </c>
      <c r="Y39" s="163">
        <f t="shared" si="8"/>
        <v>3890.177023980425</v>
      </c>
      <c r="Z39" s="164">
        <f t="shared" si="9"/>
        <v>3890.177023980425</v>
      </c>
      <c r="AA39" s="168">
        <f t="shared" si="12"/>
        <v>2707.5632086903756</v>
      </c>
      <c r="AB39" s="169">
        <f t="shared" si="13"/>
        <v>3890.177023980425</v>
      </c>
      <c r="AC39" s="125"/>
      <c r="AD39" s="126"/>
    </row>
    <row r="40" spans="2:30" x14ac:dyDescent="0.3">
      <c r="B40" s="182"/>
      <c r="C40" s="183"/>
      <c r="D40" s="183"/>
      <c r="E40" s="183"/>
      <c r="F40" s="184"/>
      <c r="H40" s="111">
        <v>36</v>
      </c>
      <c r="I40" s="161">
        <f t="shared" si="6"/>
        <v>4500.0194809750028</v>
      </c>
      <c r="J40" s="162">
        <f t="shared" si="7"/>
        <v>1471.0753452026815</v>
      </c>
      <c r="K40" s="157">
        <f t="shared" si="14"/>
        <v>2390.497435954358</v>
      </c>
      <c r="L40" s="158">
        <f t="shared" si="15"/>
        <v>1471.0753452026818</v>
      </c>
      <c r="M40" s="163">
        <f t="shared" si="16"/>
        <v>1471.0753452026818</v>
      </c>
      <c r="N40" s="164">
        <f t="shared" si="17"/>
        <v>1471.0753452026818</v>
      </c>
      <c r="O40" s="168">
        <f t="shared" si="18"/>
        <v>1023.8684402610663</v>
      </c>
      <c r="P40" s="169">
        <f t="shared" si="19"/>
        <v>1471.0753452026815</v>
      </c>
      <c r="Q40" s="166">
        <f t="shared" si="10"/>
        <v>3368.7625405141412</v>
      </c>
      <c r="R40" s="167">
        <f t="shared" si="11"/>
        <v>1471.0753452026818</v>
      </c>
      <c r="T40" s="111">
        <v>36</v>
      </c>
      <c r="U40" s="112"/>
      <c r="V40" s="421"/>
      <c r="W40" s="157">
        <f t="shared" si="4"/>
        <v>6502.1530257958539</v>
      </c>
      <c r="X40" s="158">
        <f t="shared" si="5"/>
        <v>4001.3249389512948</v>
      </c>
      <c r="Y40" s="163">
        <f t="shared" si="8"/>
        <v>4001.3249389512944</v>
      </c>
      <c r="Z40" s="164">
        <f t="shared" si="9"/>
        <v>4001.3249389512944</v>
      </c>
      <c r="AA40" s="168">
        <f t="shared" si="12"/>
        <v>2784.9221575101005</v>
      </c>
      <c r="AB40" s="169">
        <f t="shared" si="13"/>
        <v>4001.3249389512944</v>
      </c>
      <c r="AC40" s="125"/>
      <c r="AD40" s="126"/>
    </row>
    <row r="41" spans="2:30" x14ac:dyDescent="0.3">
      <c r="B41" s="182"/>
      <c r="C41" s="185" t="s">
        <v>250</v>
      </c>
      <c r="D41" s="165">
        <f>D30</f>
        <v>3.0590000000000002</v>
      </c>
      <c r="E41" s="189">
        <f>D41*$D$46*$E$46</f>
        <v>31.010428960000002</v>
      </c>
      <c r="F41" s="184"/>
      <c r="H41" s="111">
        <v>37</v>
      </c>
      <c r="I41" s="161">
        <f t="shared" ref="I41:I72" si="20">(H41*$E$30*336)/$E$22</f>
        <v>4625.0200221131972</v>
      </c>
      <c r="J41" s="162">
        <f t="shared" ref="J41:J72" si="21">I41/$D$30</f>
        <v>1511.9385492360893</v>
      </c>
      <c r="K41" s="157">
        <f t="shared" si="14"/>
        <v>2456.9001425086458</v>
      </c>
      <c r="L41" s="158">
        <f t="shared" si="15"/>
        <v>1511.9385492360898</v>
      </c>
      <c r="M41" s="163">
        <f t="shared" si="16"/>
        <v>1511.9385492360896</v>
      </c>
      <c r="N41" s="164">
        <f t="shared" si="17"/>
        <v>1511.9385492360896</v>
      </c>
      <c r="O41" s="168">
        <f t="shared" si="18"/>
        <v>1052.3092302683183</v>
      </c>
      <c r="P41" s="169">
        <f t="shared" si="19"/>
        <v>1511.9385492360896</v>
      </c>
      <c r="Q41" s="166">
        <f t="shared" si="10"/>
        <v>3462.3392777506451</v>
      </c>
      <c r="R41" s="167">
        <f t="shared" si="11"/>
        <v>1511.9385492360896</v>
      </c>
      <c r="T41" s="111">
        <v>37</v>
      </c>
      <c r="U41" s="112"/>
      <c r="V41" s="421"/>
      <c r="W41" s="157">
        <f t="shared" si="4"/>
        <v>6682.768387623516</v>
      </c>
      <c r="X41" s="158">
        <f t="shared" si="5"/>
        <v>4112.4728539221633</v>
      </c>
      <c r="Y41" s="163">
        <f t="shared" ref="Y41:Y59" si="22">(T41*$E$43*336)/$E$22</f>
        <v>4112.4728539221642</v>
      </c>
      <c r="Z41" s="164">
        <f t="shared" ref="Z41:Z72" si="23">Y41/$D$43</f>
        <v>4112.4728539221642</v>
      </c>
      <c r="AA41" s="168">
        <f t="shared" si="12"/>
        <v>2862.2811063298259</v>
      </c>
      <c r="AB41" s="169">
        <f t="shared" si="13"/>
        <v>4112.4728539221642</v>
      </c>
      <c r="AC41" s="125"/>
      <c r="AD41" s="126"/>
    </row>
    <row r="42" spans="2:30" x14ac:dyDescent="0.3">
      <c r="B42" s="182"/>
      <c r="C42" s="185" t="s">
        <v>251</v>
      </c>
      <c r="D42" s="165">
        <f t="shared" ref="D42:D45" si="24">D31</f>
        <v>1.625</v>
      </c>
      <c r="E42" s="189">
        <f>D42*$D$46*$E$46</f>
        <v>16.47334</v>
      </c>
      <c r="F42" s="184"/>
      <c r="H42" s="111">
        <v>38</v>
      </c>
      <c r="I42" s="161">
        <f t="shared" si="20"/>
        <v>4750.0205632513916</v>
      </c>
      <c r="J42" s="162">
        <f t="shared" si="21"/>
        <v>1552.8017532694971</v>
      </c>
      <c r="K42" s="157">
        <f t="shared" si="14"/>
        <v>2523.3028490629335</v>
      </c>
      <c r="L42" s="158">
        <f t="shared" si="15"/>
        <v>1552.8017532694976</v>
      </c>
      <c r="M42" s="163">
        <f t="shared" si="16"/>
        <v>1552.8017532694976</v>
      </c>
      <c r="N42" s="164">
        <f t="shared" si="17"/>
        <v>1552.8017532694976</v>
      </c>
      <c r="O42" s="168">
        <f t="shared" si="18"/>
        <v>1080.7500202755703</v>
      </c>
      <c r="P42" s="169">
        <f t="shared" si="19"/>
        <v>1552.8017532694976</v>
      </c>
      <c r="Q42" s="166">
        <f t="shared" si="10"/>
        <v>3555.9160149871486</v>
      </c>
      <c r="R42" s="167">
        <f t="shared" si="11"/>
        <v>1552.8017532694971</v>
      </c>
      <c r="T42" s="111">
        <v>38</v>
      </c>
      <c r="U42" s="112"/>
      <c r="V42" s="421"/>
      <c r="W42" s="157">
        <f t="shared" si="4"/>
        <v>6863.383749451179</v>
      </c>
      <c r="X42" s="158">
        <f t="shared" si="5"/>
        <v>4223.6207688930335</v>
      </c>
      <c r="Y42" s="163">
        <f t="shared" si="22"/>
        <v>4223.6207688930326</v>
      </c>
      <c r="Z42" s="164">
        <f t="shared" si="23"/>
        <v>4223.6207688930326</v>
      </c>
      <c r="AA42" s="168">
        <f t="shared" si="12"/>
        <v>2939.6400551495508</v>
      </c>
      <c r="AB42" s="169">
        <f t="shared" si="13"/>
        <v>4223.6207688930326</v>
      </c>
      <c r="AC42" s="125"/>
      <c r="AD42" s="126"/>
    </row>
    <row r="43" spans="2:30" x14ac:dyDescent="0.3">
      <c r="B43" s="182"/>
      <c r="C43" s="185" t="s">
        <v>252</v>
      </c>
      <c r="D43" s="165">
        <f t="shared" si="24"/>
        <v>1</v>
      </c>
      <c r="E43" s="189">
        <f>D43*$D$46*$E$46</f>
        <v>10.13744</v>
      </c>
      <c r="F43" s="184"/>
      <c r="H43" s="111">
        <v>39</v>
      </c>
      <c r="I43" s="161">
        <f t="shared" si="20"/>
        <v>4875.021104389587</v>
      </c>
      <c r="J43" s="162">
        <f t="shared" si="21"/>
        <v>1593.6649573029051</v>
      </c>
      <c r="K43" s="157">
        <f t="shared" si="14"/>
        <v>2589.7055556172209</v>
      </c>
      <c r="L43" s="158">
        <f t="shared" si="15"/>
        <v>1593.6649573029051</v>
      </c>
      <c r="M43" s="163">
        <f t="shared" si="16"/>
        <v>1593.6649573029053</v>
      </c>
      <c r="N43" s="164">
        <f t="shared" si="17"/>
        <v>1593.6649573029053</v>
      </c>
      <c r="O43" s="168">
        <f t="shared" si="18"/>
        <v>1109.1908102828218</v>
      </c>
      <c r="P43" s="169">
        <f t="shared" si="19"/>
        <v>1593.6649573029049</v>
      </c>
      <c r="Q43" s="166">
        <f t="shared" si="10"/>
        <v>3649.4927522236526</v>
      </c>
      <c r="R43" s="167">
        <f t="shared" si="11"/>
        <v>1593.6649573029051</v>
      </c>
      <c r="T43" s="111">
        <v>39</v>
      </c>
      <c r="U43" s="112"/>
      <c r="V43" s="421"/>
      <c r="W43" s="157">
        <f t="shared" si="4"/>
        <v>7043.9991112788421</v>
      </c>
      <c r="X43" s="158">
        <f t="shared" si="5"/>
        <v>4334.7686838639029</v>
      </c>
      <c r="Y43" s="163">
        <f t="shared" si="22"/>
        <v>4334.768683863902</v>
      </c>
      <c r="Z43" s="164">
        <f t="shared" si="23"/>
        <v>4334.768683863902</v>
      </c>
      <c r="AA43" s="168">
        <f t="shared" ref="AA43:AA59" si="25">(T43*$E$44*336)/$E$22</f>
        <v>3016.9990039692757</v>
      </c>
      <c r="AB43" s="169">
        <f t="shared" ref="AB43:AB74" si="26">AA43/$D$44</f>
        <v>4334.768683863902</v>
      </c>
      <c r="AC43" s="125"/>
      <c r="AD43" s="126"/>
    </row>
    <row r="44" spans="2:30" x14ac:dyDescent="0.3">
      <c r="B44" s="182"/>
      <c r="C44" s="185" t="s">
        <v>253</v>
      </c>
      <c r="D44" s="165">
        <f t="shared" si="24"/>
        <v>0.69599999999999995</v>
      </c>
      <c r="E44" s="189">
        <f>D44*$D$46*$E$46</f>
        <v>7.0556582399999996</v>
      </c>
      <c r="F44" s="184"/>
      <c r="H44" s="123">
        <v>40</v>
      </c>
      <c r="I44" s="161">
        <f t="shared" si="20"/>
        <v>5000.0216455277814</v>
      </c>
      <c r="J44" s="162">
        <f t="shared" si="21"/>
        <v>1634.5281613363129</v>
      </c>
      <c r="K44" s="157">
        <f t="shared" si="14"/>
        <v>2656.1082621715086</v>
      </c>
      <c r="L44" s="158">
        <f t="shared" si="15"/>
        <v>1634.5281613363129</v>
      </c>
      <c r="M44" s="163">
        <f t="shared" si="16"/>
        <v>1634.5281613363129</v>
      </c>
      <c r="N44" s="164">
        <f t="shared" si="17"/>
        <v>1634.5281613363129</v>
      </c>
      <c r="O44" s="168">
        <f t="shared" si="18"/>
        <v>1137.6316002900737</v>
      </c>
      <c r="P44" s="169">
        <f t="shared" si="19"/>
        <v>1634.5281613363129</v>
      </c>
      <c r="Q44" s="166">
        <f t="shared" si="10"/>
        <v>3743.069489460157</v>
      </c>
      <c r="R44" s="167">
        <f t="shared" si="11"/>
        <v>1634.5281613363131</v>
      </c>
      <c r="T44" s="123">
        <v>40</v>
      </c>
      <c r="U44" s="112"/>
      <c r="V44" s="421"/>
      <c r="W44" s="157">
        <f t="shared" si="4"/>
        <v>7224.6144731065042</v>
      </c>
      <c r="X44" s="158">
        <f t="shared" si="5"/>
        <v>4445.9165988347722</v>
      </c>
      <c r="Y44" s="163">
        <f t="shared" si="22"/>
        <v>4445.9165988347713</v>
      </c>
      <c r="Z44" s="164">
        <f t="shared" si="23"/>
        <v>4445.9165988347713</v>
      </c>
      <c r="AA44" s="168">
        <f t="shared" si="25"/>
        <v>3094.3579527890006</v>
      </c>
      <c r="AB44" s="169">
        <f t="shared" si="26"/>
        <v>4445.9165988347713</v>
      </c>
      <c r="AC44" s="125"/>
      <c r="AD44" s="126"/>
    </row>
    <row r="45" spans="2:30" ht="17.25" thickBot="1" x14ac:dyDescent="0.35">
      <c r="B45" s="182"/>
      <c r="C45" s="185" t="s">
        <v>256</v>
      </c>
      <c r="D45" s="165">
        <f t="shared" si="24"/>
        <v>2.29</v>
      </c>
      <c r="E45" s="189">
        <f>D45*$D$46*$E$46</f>
        <v>23.214737599999999</v>
      </c>
      <c r="F45" s="184"/>
      <c r="H45" s="111">
        <v>41</v>
      </c>
      <c r="I45" s="161">
        <f t="shared" si="20"/>
        <v>5125.0221866659767</v>
      </c>
      <c r="J45" s="162">
        <f t="shared" si="21"/>
        <v>1675.3913653697209</v>
      </c>
      <c r="K45" s="157">
        <f t="shared" ref="K45:K76" si="27">(H45*$E$31*336)/$E$22</f>
        <v>2722.5109687257964</v>
      </c>
      <c r="L45" s="158">
        <f t="shared" ref="L45:L76" si="28">K45/$D$31</f>
        <v>1675.3913653697209</v>
      </c>
      <c r="M45" s="163">
        <f t="shared" si="16"/>
        <v>1675.3913653697207</v>
      </c>
      <c r="N45" s="164">
        <f t="shared" si="17"/>
        <v>1675.3913653697207</v>
      </c>
      <c r="O45" s="168">
        <f t="shared" si="18"/>
        <v>1166.0723902973257</v>
      </c>
      <c r="P45" s="169">
        <f t="shared" si="19"/>
        <v>1675.3913653697209</v>
      </c>
      <c r="Q45" s="166">
        <f t="shared" si="10"/>
        <v>3836.646226696661</v>
      </c>
      <c r="R45" s="167">
        <f t="shared" si="11"/>
        <v>1675.3913653697209</v>
      </c>
      <c r="T45" s="111">
        <v>41</v>
      </c>
      <c r="U45" s="112"/>
      <c r="V45" s="421"/>
      <c r="W45" s="157">
        <f t="shared" si="4"/>
        <v>7405.2298349341663</v>
      </c>
      <c r="X45" s="158">
        <f t="shared" si="5"/>
        <v>4557.0645138056407</v>
      </c>
      <c r="Y45" s="163">
        <f t="shared" si="22"/>
        <v>4557.0645138056407</v>
      </c>
      <c r="Z45" s="164">
        <f t="shared" si="23"/>
        <v>4557.0645138056407</v>
      </c>
      <c r="AA45" s="168">
        <f t="shared" si="25"/>
        <v>3171.7169016087259</v>
      </c>
      <c r="AB45" s="169">
        <f t="shared" si="26"/>
        <v>4557.0645138056407</v>
      </c>
      <c r="AC45" s="125"/>
      <c r="AD45" s="126"/>
    </row>
    <row r="46" spans="2:30" x14ac:dyDescent="0.3">
      <c r="B46" s="182"/>
      <c r="C46" s="185" t="s">
        <v>274</v>
      </c>
      <c r="D46" s="165">
        <f>D35</f>
        <v>3.7269999999999999</v>
      </c>
      <c r="E46" s="191">
        <v>2.72</v>
      </c>
      <c r="F46" s="184"/>
      <c r="H46" s="111">
        <v>42</v>
      </c>
      <c r="I46" s="161">
        <f t="shared" si="20"/>
        <v>5250.0227278041712</v>
      </c>
      <c r="J46" s="162">
        <f t="shared" si="21"/>
        <v>1716.2545694031287</v>
      </c>
      <c r="K46" s="157">
        <f t="shared" si="27"/>
        <v>2788.9136752800841</v>
      </c>
      <c r="L46" s="158">
        <f t="shared" si="28"/>
        <v>1716.2545694031287</v>
      </c>
      <c r="M46" s="163">
        <f t="shared" si="16"/>
        <v>1716.2545694031287</v>
      </c>
      <c r="N46" s="164">
        <f t="shared" si="17"/>
        <v>1716.2545694031287</v>
      </c>
      <c r="O46" s="168">
        <f t="shared" si="18"/>
        <v>1194.5131803045776</v>
      </c>
      <c r="P46" s="169">
        <f t="shared" si="19"/>
        <v>1716.2545694031289</v>
      </c>
      <c r="Q46" s="127"/>
      <c r="R46" s="128"/>
      <c r="T46" s="111">
        <v>42</v>
      </c>
      <c r="U46" s="112"/>
      <c r="V46" s="421"/>
      <c r="W46" s="424"/>
      <c r="X46" s="421"/>
      <c r="Y46" s="163">
        <f t="shared" si="22"/>
        <v>4668.21242877651</v>
      </c>
      <c r="Z46" s="164">
        <f t="shared" si="23"/>
        <v>4668.21242877651</v>
      </c>
      <c r="AA46" s="168">
        <f t="shared" si="25"/>
        <v>3249.0758504284513</v>
      </c>
      <c r="AB46" s="169">
        <f t="shared" si="26"/>
        <v>4668.2124287765109</v>
      </c>
      <c r="AC46" s="125"/>
      <c r="AD46" s="126"/>
    </row>
    <row r="47" spans="2:30" ht="17.25" thickBot="1" x14ac:dyDescent="0.35">
      <c r="B47" s="186"/>
      <c r="C47" s="187"/>
      <c r="D47" s="187"/>
      <c r="E47" s="187"/>
      <c r="F47" s="188"/>
      <c r="H47" s="111">
        <v>43</v>
      </c>
      <c r="I47" s="161">
        <f t="shared" si="20"/>
        <v>5375.0232689423656</v>
      </c>
      <c r="J47" s="162">
        <f t="shared" si="21"/>
        <v>1757.1177734365365</v>
      </c>
      <c r="K47" s="157">
        <f t="shared" si="27"/>
        <v>2855.3163818343719</v>
      </c>
      <c r="L47" s="158">
        <f t="shared" si="28"/>
        <v>1757.1177734365365</v>
      </c>
      <c r="M47" s="163">
        <f t="shared" si="16"/>
        <v>1757.1177734365365</v>
      </c>
      <c r="N47" s="164">
        <f t="shared" si="17"/>
        <v>1757.1177734365365</v>
      </c>
      <c r="O47" s="168">
        <f t="shared" si="18"/>
        <v>1222.9539703118292</v>
      </c>
      <c r="P47" s="169">
        <f t="shared" si="19"/>
        <v>1757.1177734365363</v>
      </c>
      <c r="Q47" s="125"/>
      <c r="R47" s="126"/>
      <c r="T47" s="111">
        <v>43</v>
      </c>
      <c r="U47" s="112"/>
      <c r="V47" s="421"/>
      <c r="W47" s="424"/>
      <c r="X47" s="421"/>
      <c r="Y47" s="163">
        <f t="shared" si="22"/>
        <v>4779.3603437473794</v>
      </c>
      <c r="Z47" s="164">
        <f t="shared" si="23"/>
        <v>4779.3603437473794</v>
      </c>
      <c r="AA47" s="168">
        <f t="shared" si="25"/>
        <v>3326.4347992481753</v>
      </c>
      <c r="AB47" s="169">
        <f t="shared" si="26"/>
        <v>4779.3603437473785</v>
      </c>
      <c r="AC47" s="125"/>
      <c r="AD47" s="126"/>
    </row>
    <row r="48" spans="2:30" ht="17.25" thickBot="1" x14ac:dyDescent="0.35">
      <c r="H48" s="111">
        <v>44</v>
      </c>
      <c r="I48" s="161">
        <f t="shared" si="20"/>
        <v>5500.02381008056</v>
      </c>
      <c r="J48" s="162">
        <f t="shared" si="21"/>
        <v>1797.9809774699443</v>
      </c>
      <c r="K48" s="157">
        <f t="shared" si="27"/>
        <v>2921.7190883886597</v>
      </c>
      <c r="L48" s="158">
        <f t="shared" si="28"/>
        <v>1797.9809774699445</v>
      </c>
      <c r="M48" s="163">
        <f t="shared" si="16"/>
        <v>1797.9809774699445</v>
      </c>
      <c r="N48" s="164">
        <f t="shared" si="17"/>
        <v>1797.9809774699445</v>
      </c>
      <c r="O48" s="168">
        <f t="shared" si="18"/>
        <v>1251.3947603190811</v>
      </c>
      <c r="P48" s="169">
        <f t="shared" si="19"/>
        <v>1797.9809774699443</v>
      </c>
      <c r="Q48" s="125"/>
      <c r="R48" s="126"/>
      <c r="T48" s="111">
        <v>44</v>
      </c>
      <c r="U48" s="112"/>
      <c r="V48" s="421"/>
      <c r="W48" s="424"/>
      <c r="X48" s="421"/>
      <c r="Y48" s="163">
        <f t="shared" si="22"/>
        <v>4890.5082587182478</v>
      </c>
      <c r="Z48" s="164">
        <f t="shared" si="23"/>
        <v>4890.5082587182478</v>
      </c>
      <c r="AA48" s="168">
        <f t="shared" si="25"/>
        <v>3403.7937480679007</v>
      </c>
      <c r="AB48" s="169">
        <f t="shared" si="26"/>
        <v>4890.5082587182487</v>
      </c>
      <c r="AC48" s="125"/>
      <c r="AD48" s="126"/>
    </row>
    <row r="49" spans="2:30" x14ac:dyDescent="0.3">
      <c r="B49" s="192"/>
      <c r="C49" s="576" t="s">
        <v>214</v>
      </c>
      <c r="D49" s="576"/>
      <c r="E49" s="576"/>
      <c r="F49" s="193"/>
      <c r="H49" s="123">
        <v>45</v>
      </c>
      <c r="I49" s="161">
        <f t="shared" si="20"/>
        <v>5625.0243512187535</v>
      </c>
      <c r="J49" s="162">
        <f t="shared" si="21"/>
        <v>1838.8441815033518</v>
      </c>
      <c r="K49" s="157">
        <f t="shared" si="27"/>
        <v>2988.1217949429474</v>
      </c>
      <c r="L49" s="158">
        <f t="shared" si="28"/>
        <v>1838.8441815033523</v>
      </c>
      <c r="M49" s="163">
        <f t="shared" si="16"/>
        <v>1838.844181503352</v>
      </c>
      <c r="N49" s="164">
        <f t="shared" si="17"/>
        <v>1838.844181503352</v>
      </c>
      <c r="O49" s="168">
        <f t="shared" si="18"/>
        <v>1279.8355503263331</v>
      </c>
      <c r="P49" s="169">
        <f t="shared" si="19"/>
        <v>1838.8441815033523</v>
      </c>
      <c r="Q49" s="125"/>
      <c r="R49" s="126"/>
      <c r="T49" s="123">
        <v>45</v>
      </c>
      <c r="U49" s="112"/>
      <c r="V49" s="421"/>
      <c r="W49" s="424"/>
      <c r="X49" s="421"/>
      <c r="Y49" s="163">
        <f t="shared" si="22"/>
        <v>5001.6561736891172</v>
      </c>
      <c r="Z49" s="164">
        <f t="shared" si="23"/>
        <v>5001.6561736891172</v>
      </c>
      <c r="AA49" s="168">
        <f t="shared" si="25"/>
        <v>3481.152696887626</v>
      </c>
      <c r="AB49" s="169">
        <f t="shared" si="26"/>
        <v>5001.6561736891181</v>
      </c>
      <c r="AC49" s="125"/>
      <c r="AD49" s="126"/>
    </row>
    <row r="50" spans="2:30" x14ac:dyDescent="0.3">
      <c r="B50" s="194"/>
      <c r="C50" s="195"/>
      <c r="D50" s="195"/>
      <c r="E50" s="195"/>
      <c r="F50" s="196"/>
      <c r="H50" s="111">
        <v>46</v>
      </c>
      <c r="I50" s="161">
        <f t="shared" si="20"/>
        <v>5750.0248923569479</v>
      </c>
      <c r="J50" s="162">
        <f t="shared" si="21"/>
        <v>1879.7073855367596</v>
      </c>
      <c r="K50" s="157">
        <f t="shared" si="27"/>
        <v>3054.5245014972352</v>
      </c>
      <c r="L50" s="158">
        <f t="shared" si="28"/>
        <v>1879.7073855367601</v>
      </c>
      <c r="M50" s="163">
        <f t="shared" ref="M50:M81" si="29">(H50*$E$32*336)/$E$22</f>
        <v>1879.7073855367601</v>
      </c>
      <c r="N50" s="164">
        <f t="shared" ref="N50:N81" si="30">M50/$D$32</f>
        <v>1879.7073855367601</v>
      </c>
      <c r="O50" s="168">
        <f t="shared" si="18"/>
        <v>1308.2763403335848</v>
      </c>
      <c r="P50" s="169">
        <f t="shared" si="19"/>
        <v>1879.7073855367598</v>
      </c>
      <c r="Q50" s="125"/>
      <c r="R50" s="126"/>
      <c r="T50" s="111">
        <v>46</v>
      </c>
      <c r="U50" s="112"/>
      <c r="V50" s="421"/>
      <c r="W50" s="424"/>
      <c r="X50" s="421"/>
      <c r="Y50" s="163">
        <f t="shared" si="22"/>
        <v>5112.8040886599865</v>
      </c>
      <c r="Z50" s="164">
        <f t="shared" si="23"/>
        <v>5112.8040886599865</v>
      </c>
      <c r="AA50" s="168">
        <f t="shared" si="25"/>
        <v>3558.5116457073509</v>
      </c>
      <c r="AB50" s="169">
        <f t="shared" si="26"/>
        <v>5112.8040886599874</v>
      </c>
      <c r="AC50" s="125"/>
      <c r="AD50" s="126"/>
    </row>
    <row r="51" spans="2:30" x14ac:dyDescent="0.3">
      <c r="B51" s="194"/>
      <c r="C51" s="197">
        <v>245</v>
      </c>
      <c r="D51" s="198">
        <v>0.75</v>
      </c>
      <c r="E51" s="197">
        <v>16</v>
      </c>
      <c r="F51" s="196"/>
      <c r="H51" s="111">
        <v>47</v>
      </c>
      <c r="I51" s="161">
        <f t="shared" si="20"/>
        <v>5875.0254334951424</v>
      </c>
      <c r="J51" s="162">
        <f t="shared" si="21"/>
        <v>1920.5705895701674</v>
      </c>
      <c r="K51" s="157">
        <f t="shared" si="27"/>
        <v>3120.9272080515229</v>
      </c>
      <c r="L51" s="158">
        <f t="shared" si="28"/>
        <v>1920.5705895701681</v>
      </c>
      <c r="M51" s="163">
        <f t="shared" si="29"/>
        <v>1920.5705895701676</v>
      </c>
      <c r="N51" s="164">
        <f t="shared" si="30"/>
        <v>1920.5705895701676</v>
      </c>
      <c r="O51" s="168">
        <f t="shared" si="18"/>
        <v>1336.7171303408368</v>
      </c>
      <c r="P51" s="169">
        <f t="shared" si="19"/>
        <v>1920.5705895701678</v>
      </c>
      <c r="Q51" s="125"/>
      <c r="R51" s="126"/>
      <c r="T51" s="111">
        <v>47</v>
      </c>
      <c r="U51" s="112"/>
      <c r="V51" s="421"/>
      <c r="W51" s="424"/>
      <c r="X51" s="421"/>
      <c r="Y51" s="163">
        <f t="shared" si="22"/>
        <v>5223.9520036308568</v>
      </c>
      <c r="Z51" s="164">
        <f t="shared" si="23"/>
        <v>5223.9520036308568</v>
      </c>
      <c r="AA51" s="168">
        <f t="shared" si="25"/>
        <v>3635.8705945270758</v>
      </c>
      <c r="AB51" s="169">
        <f t="shared" si="26"/>
        <v>5223.9520036308568</v>
      </c>
      <c r="AC51" s="125"/>
      <c r="AD51" s="126"/>
    </row>
    <row r="52" spans="2:30" x14ac:dyDescent="0.3">
      <c r="B52" s="194"/>
      <c r="C52" s="197">
        <v>265</v>
      </c>
      <c r="D52" s="198">
        <v>0.6</v>
      </c>
      <c r="E52" s="197">
        <v>17</v>
      </c>
      <c r="F52" s="196"/>
      <c r="H52" s="111">
        <v>48</v>
      </c>
      <c r="I52" s="161">
        <f t="shared" si="20"/>
        <v>6000.0259746333386</v>
      </c>
      <c r="J52" s="162">
        <f t="shared" si="21"/>
        <v>1961.4337936035759</v>
      </c>
      <c r="K52" s="157">
        <f t="shared" si="27"/>
        <v>3187.3299146058107</v>
      </c>
      <c r="L52" s="158">
        <f t="shared" si="28"/>
        <v>1961.4337936035759</v>
      </c>
      <c r="M52" s="163">
        <f t="shared" si="29"/>
        <v>1961.4337936035756</v>
      </c>
      <c r="N52" s="164">
        <f t="shared" si="30"/>
        <v>1961.4337936035756</v>
      </c>
      <c r="O52" s="168">
        <f t="shared" si="18"/>
        <v>1365.1579203480883</v>
      </c>
      <c r="P52" s="169">
        <f t="shared" si="19"/>
        <v>1961.4337936035752</v>
      </c>
      <c r="Q52" s="125"/>
      <c r="R52" s="126"/>
      <c r="T52" s="111">
        <v>48</v>
      </c>
      <c r="U52" s="112"/>
      <c r="V52" s="421"/>
      <c r="W52" s="424"/>
      <c r="X52" s="421"/>
      <c r="Y52" s="163">
        <f t="shared" si="22"/>
        <v>5335.0999186017261</v>
      </c>
      <c r="Z52" s="164">
        <f t="shared" si="23"/>
        <v>5335.0999186017261</v>
      </c>
      <c r="AA52" s="168">
        <f t="shared" si="25"/>
        <v>3713.2295433468007</v>
      </c>
      <c r="AB52" s="169">
        <f t="shared" si="26"/>
        <v>5335.0999186017252</v>
      </c>
      <c r="AC52" s="125"/>
      <c r="AD52" s="126"/>
    </row>
    <row r="53" spans="2:30" x14ac:dyDescent="0.3">
      <c r="B53" s="194"/>
      <c r="C53" s="197">
        <v>265</v>
      </c>
      <c r="D53" s="198">
        <v>0.7</v>
      </c>
      <c r="E53" s="197">
        <v>17</v>
      </c>
      <c r="F53" s="196"/>
      <c r="H53" s="111">
        <v>49</v>
      </c>
      <c r="I53" s="161">
        <f t="shared" si="20"/>
        <v>6125.026515771533</v>
      </c>
      <c r="J53" s="162">
        <f t="shared" si="21"/>
        <v>2002.2969976369836</v>
      </c>
      <c r="K53" s="157">
        <f t="shared" si="27"/>
        <v>3253.7326211600985</v>
      </c>
      <c r="L53" s="158">
        <f t="shared" si="28"/>
        <v>2002.2969976369836</v>
      </c>
      <c r="M53" s="163">
        <f t="shared" si="29"/>
        <v>2002.2969976369834</v>
      </c>
      <c r="N53" s="164">
        <f t="shared" si="30"/>
        <v>2002.2969976369834</v>
      </c>
      <c r="O53" s="168">
        <f t="shared" si="18"/>
        <v>1393.5987103553402</v>
      </c>
      <c r="P53" s="169">
        <f t="shared" si="19"/>
        <v>2002.2969976369832</v>
      </c>
      <c r="Q53" s="125"/>
      <c r="R53" s="126"/>
      <c r="T53" s="111">
        <v>49</v>
      </c>
      <c r="U53" s="112"/>
      <c r="V53" s="421"/>
      <c r="W53" s="424"/>
      <c r="X53" s="421"/>
      <c r="Y53" s="163">
        <f t="shared" si="22"/>
        <v>5446.2478335725955</v>
      </c>
      <c r="Z53" s="164">
        <f t="shared" si="23"/>
        <v>5446.2478335725955</v>
      </c>
      <c r="AA53" s="168">
        <f t="shared" si="25"/>
        <v>3790.5884921665261</v>
      </c>
      <c r="AB53" s="169">
        <f t="shared" si="26"/>
        <v>5446.2478335725955</v>
      </c>
      <c r="AC53" s="125"/>
      <c r="AD53" s="126"/>
    </row>
    <row r="54" spans="2:30" x14ac:dyDescent="0.3">
      <c r="B54" s="194"/>
      <c r="C54" s="197">
        <v>265</v>
      </c>
      <c r="D54" s="198">
        <v>0.65</v>
      </c>
      <c r="E54" s="197">
        <v>18</v>
      </c>
      <c r="F54" s="196"/>
      <c r="H54" s="123">
        <v>50</v>
      </c>
      <c r="I54" s="161">
        <f t="shared" si="20"/>
        <v>6250.0270569097283</v>
      </c>
      <c r="J54" s="162">
        <f t="shared" si="21"/>
        <v>2043.1602016703916</v>
      </c>
      <c r="K54" s="157">
        <f t="shared" si="27"/>
        <v>3320.1353277143862</v>
      </c>
      <c r="L54" s="158">
        <f t="shared" si="28"/>
        <v>2043.1602016703914</v>
      </c>
      <c r="M54" s="163">
        <f t="shared" si="29"/>
        <v>2043.1602016703912</v>
      </c>
      <c r="N54" s="164">
        <f t="shared" si="30"/>
        <v>2043.1602016703912</v>
      </c>
      <c r="O54" s="168">
        <f t="shared" si="18"/>
        <v>1422.0395003625922</v>
      </c>
      <c r="P54" s="169">
        <f t="shared" si="19"/>
        <v>2043.1602016703912</v>
      </c>
      <c r="Q54" s="125"/>
      <c r="R54" s="126"/>
      <c r="T54" s="123">
        <v>50</v>
      </c>
      <c r="U54" s="112"/>
      <c r="V54" s="421"/>
      <c r="W54" s="424"/>
      <c r="X54" s="421"/>
      <c r="Y54" s="163">
        <f t="shared" si="22"/>
        <v>5557.3957485434639</v>
      </c>
      <c r="Z54" s="164">
        <f t="shared" si="23"/>
        <v>5557.3957485434639</v>
      </c>
      <c r="AA54" s="168">
        <f t="shared" si="25"/>
        <v>3867.9474409862514</v>
      </c>
      <c r="AB54" s="169">
        <f t="shared" si="26"/>
        <v>5557.3957485434648</v>
      </c>
      <c r="AC54" s="125"/>
      <c r="AD54" s="126"/>
    </row>
    <row r="55" spans="2:30" x14ac:dyDescent="0.3">
      <c r="B55" s="194"/>
      <c r="C55" s="197">
        <v>275</v>
      </c>
      <c r="D55" s="198">
        <v>0.55000000000000004</v>
      </c>
      <c r="E55" s="197">
        <v>20</v>
      </c>
      <c r="F55" s="196"/>
      <c r="H55" s="111">
        <v>51</v>
      </c>
      <c r="I55" s="161">
        <f t="shared" si="20"/>
        <v>6375.0275980479228</v>
      </c>
      <c r="J55" s="162">
        <f t="shared" si="21"/>
        <v>2084.0234057037992</v>
      </c>
      <c r="K55" s="157">
        <f t="shared" si="27"/>
        <v>3386.538034268674</v>
      </c>
      <c r="L55" s="158">
        <f t="shared" si="28"/>
        <v>2084.0234057037992</v>
      </c>
      <c r="M55" s="163">
        <f t="shared" si="29"/>
        <v>2084.0234057037992</v>
      </c>
      <c r="N55" s="164">
        <f t="shared" si="30"/>
        <v>2084.0234057037992</v>
      </c>
      <c r="O55" s="168">
        <f t="shared" si="18"/>
        <v>1450.4802903698442</v>
      </c>
      <c r="P55" s="169">
        <f t="shared" si="19"/>
        <v>2084.0234057037992</v>
      </c>
      <c r="Q55" s="125"/>
      <c r="R55" s="126"/>
      <c r="T55" s="111">
        <v>51</v>
      </c>
      <c r="U55" s="112"/>
      <c r="V55" s="421"/>
      <c r="W55" s="424"/>
      <c r="X55" s="421"/>
      <c r="Y55" s="163">
        <f t="shared" si="22"/>
        <v>5668.5436635143342</v>
      </c>
      <c r="Z55" s="164">
        <f t="shared" si="23"/>
        <v>5668.5436635143342</v>
      </c>
      <c r="AA55" s="168">
        <f t="shared" si="25"/>
        <v>3945.3063898059759</v>
      </c>
      <c r="AB55" s="169">
        <f t="shared" si="26"/>
        <v>5668.5436635143333</v>
      </c>
      <c r="AC55" s="125"/>
      <c r="AD55" s="126"/>
    </row>
    <row r="56" spans="2:30" x14ac:dyDescent="0.3">
      <c r="B56" s="194"/>
      <c r="C56" s="197">
        <v>285</v>
      </c>
      <c r="D56" s="198">
        <v>0.45</v>
      </c>
      <c r="E56" s="197">
        <v>22</v>
      </c>
      <c r="F56" s="196"/>
      <c r="H56" s="111">
        <v>52</v>
      </c>
      <c r="I56" s="161">
        <f t="shared" si="20"/>
        <v>6500.0281391861172</v>
      </c>
      <c r="J56" s="162">
        <f t="shared" si="21"/>
        <v>2124.886609737207</v>
      </c>
      <c r="K56" s="157">
        <f t="shared" si="27"/>
        <v>3452.9407408229617</v>
      </c>
      <c r="L56" s="158">
        <f t="shared" si="28"/>
        <v>2124.8866097372074</v>
      </c>
      <c r="M56" s="163">
        <f t="shared" si="29"/>
        <v>2124.886609737207</v>
      </c>
      <c r="N56" s="164">
        <f t="shared" si="30"/>
        <v>2124.886609737207</v>
      </c>
      <c r="O56" s="168">
        <f t="shared" ref="O56:O87" si="31">(H56*$E$33*336)/$E$22</f>
        <v>1478.9210803770957</v>
      </c>
      <c r="P56" s="169">
        <f t="shared" ref="P56:P87" si="32">O56/$D$33</f>
        <v>2124.8866097372065</v>
      </c>
      <c r="Q56" s="125"/>
      <c r="R56" s="126"/>
      <c r="T56" s="111">
        <v>52</v>
      </c>
      <c r="U56" s="112"/>
      <c r="V56" s="421"/>
      <c r="W56" s="424"/>
      <c r="X56" s="421"/>
      <c r="Y56" s="163">
        <f t="shared" si="22"/>
        <v>5779.6915784852026</v>
      </c>
      <c r="Z56" s="164">
        <f t="shared" si="23"/>
        <v>5779.6915784852026</v>
      </c>
      <c r="AA56" s="168">
        <f t="shared" si="25"/>
        <v>4022.6653386257008</v>
      </c>
      <c r="AB56" s="169">
        <f t="shared" si="26"/>
        <v>5779.6915784852026</v>
      </c>
      <c r="AC56" s="125"/>
      <c r="AD56" s="126"/>
    </row>
    <row r="57" spans="2:30" ht="17.25" thickBot="1" x14ac:dyDescent="0.35">
      <c r="B57" s="199"/>
      <c r="C57" s="200"/>
      <c r="D57" s="200"/>
      <c r="E57" s="200"/>
      <c r="F57" s="201"/>
      <c r="H57" s="111">
        <v>53</v>
      </c>
      <c r="I57" s="161">
        <f t="shared" si="20"/>
        <v>6625.0286803243116</v>
      </c>
      <c r="J57" s="162">
        <f t="shared" si="21"/>
        <v>2165.7498137706148</v>
      </c>
      <c r="K57" s="157">
        <f t="shared" si="27"/>
        <v>3519.3434473772495</v>
      </c>
      <c r="L57" s="158">
        <f t="shared" si="28"/>
        <v>2165.7498137706152</v>
      </c>
      <c r="M57" s="163">
        <f t="shared" si="29"/>
        <v>2165.7498137706148</v>
      </c>
      <c r="N57" s="164">
        <f t="shared" si="30"/>
        <v>2165.7498137706148</v>
      </c>
      <c r="O57" s="168">
        <f t="shared" si="31"/>
        <v>1507.3618703843476</v>
      </c>
      <c r="P57" s="169">
        <f t="shared" si="32"/>
        <v>2165.7498137706148</v>
      </c>
      <c r="Q57" s="125"/>
      <c r="R57" s="126"/>
      <c r="T57" s="111">
        <v>53</v>
      </c>
      <c r="U57" s="112"/>
      <c r="V57" s="421"/>
      <c r="W57" s="424"/>
      <c r="X57" s="421"/>
      <c r="Y57" s="163">
        <f t="shared" si="22"/>
        <v>5890.839493456072</v>
      </c>
      <c r="Z57" s="164">
        <f t="shared" si="23"/>
        <v>5890.839493456072</v>
      </c>
      <c r="AA57" s="168">
        <f t="shared" si="25"/>
        <v>4100.0242874454261</v>
      </c>
      <c r="AB57" s="169">
        <f t="shared" si="26"/>
        <v>5890.839493456072</v>
      </c>
      <c r="AC57" s="125"/>
      <c r="AD57" s="126"/>
    </row>
    <row r="58" spans="2:30" ht="17.25" thickBot="1" x14ac:dyDescent="0.35">
      <c r="H58" s="111">
        <v>54</v>
      </c>
      <c r="I58" s="161">
        <f t="shared" si="20"/>
        <v>6750.029221462506</v>
      </c>
      <c r="J58" s="162">
        <f t="shared" si="21"/>
        <v>2206.613017804023</v>
      </c>
      <c r="K58" s="157">
        <f t="shared" si="27"/>
        <v>3585.7461539315364</v>
      </c>
      <c r="L58" s="158">
        <f t="shared" si="28"/>
        <v>2206.6130178040225</v>
      </c>
      <c r="M58" s="163">
        <f t="shared" si="29"/>
        <v>2206.6130178040225</v>
      </c>
      <c r="N58" s="164">
        <f t="shared" si="30"/>
        <v>2206.6130178040225</v>
      </c>
      <c r="O58" s="168">
        <f t="shared" si="31"/>
        <v>1535.8026603915996</v>
      </c>
      <c r="P58" s="169">
        <f t="shared" si="32"/>
        <v>2206.6130178040225</v>
      </c>
      <c r="Q58" s="125"/>
      <c r="R58" s="126"/>
      <c r="T58" s="111">
        <v>54</v>
      </c>
      <c r="U58" s="112"/>
      <c r="V58" s="421"/>
      <c r="W58" s="424"/>
      <c r="X58" s="421"/>
      <c r="Y58" s="163">
        <f t="shared" si="22"/>
        <v>6001.9874084269413</v>
      </c>
      <c r="Z58" s="164">
        <f t="shared" si="23"/>
        <v>6001.9874084269413</v>
      </c>
      <c r="AA58" s="168">
        <f t="shared" si="25"/>
        <v>4177.383236265151</v>
      </c>
      <c r="AB58" s="169">
        <f t="shared" si="26"/>
        <v>6001.9874084269413</v>
      </c>
      <c r="AC58" s="125"/>
      <c r="AD58" s="126"/>
    </row>
    <row r="59" spans="2:30" ht="17.25" thickBot="1" x14ac:dyDescent="0.35">
      <c r="B59" s="202"/>
      <c r="C59" s="580" t="s">
        <v>230</v>
      </c>
      <c r="D59" s="580"/>
      <c r="E59" s="580"/>
      <c r="F59" s="203"/>
      <c r="H59" s="123">
        <v>55</v>
      </c>
      <c r="I59" s="161">
        <f t="shared" si="20"/>
        <v>6875.0297626007005</v>
      </c>
      <c r="J59" s="162">
        <f t="shared" si="21"/>
        <v>2247.4762218374308</v>
      </c>
      <c r="K59" s="157">
        <f t="shared" si="27"/>
        <v>3652.1488604858246</v>
      </c>
      <c r="L59" s="158">
        <f t="shared" si="28"/>
        <v>2247.4762218374303</v>
      </c>
      <c r="M59" s="163">
        <f t="shared" si="29"/>
        <v>2247.4762218374303</v>
      </c>
      <c r="N59" s="164">
        <f t="shared" si="30"/>
        <v>2247.4762218374303</v>
      </c>
      <c r="O59" s="168">
        <f t="shared" si="31"/>
        <v>1564.2434503988516</v>
      </c>
      <c r="P59" s="169">
        <f t="shared" si="32"/>
        <v>2247.4762218374308</v>
      </c>
      <c r="Q59" s="125"/>
      <c r="R59" s="126"/>
      <c r="T59" s="129">
        <v>55</v>
      </c>
      <c r="U59" s="130"/>
      <c r="V59" s="131"/>
      <c r="W59" s="132"/>
      <c r="X59" s="131"/>
      <c r="Y59" s="327">
        <f t="shared" si="22"/>
        <v>6113.1353233978116</v>
      </c>
      <c r="Z59" s="328">
        <f t="shared" si="23"/>
        <v>6113.1353233978116</v>
      </c>
      <c r="AA59" s="207">
        <f t="shared" si="25"/>
        <v>4254.7421850848759</v>
      </c>
      <c r="AB59" s="208">
        <f t="shared" si="26"/>
        <v>6113.1353233978107</v>
      </c>
      <c r="AC59" s="133"/>
      <c r="AD59" s="134"/>
    </row>
    <row r="60" spans="2:30" x14ac:dyDescent="0.3">
      <c r="B60" s="204"/>
      <c r="C60" s="205"/>
      <c r="D60" s="205"/>
      <c r="E60" s="205"/>
      <c r="F60" s="206"/>
      <c r="H60" s="111">
        <v>56</v>
      </c>
      <c r="I60" s="161">
        <f t="shared" si="20"/>
        <v>7000.0303037388949</v>
      </c>
      <c r="J60" s="162">
        <f t="shared" si="21"/>
        <v>2288.3394258708386</v>
      </c>
      <c r="K60" s="157">
        <f t="shared" si="27"/>
        <v>3718.5515670401119</v>
      </c>
      <c r="L60" s="158">
        <f t="shared" si="28"/>
        <v>2288.3394258708381</v>
      </c>
      <c r="M60" s="163">
        <f t="shared" si="29"/>
        <v>2288.3394258708381</v>
      </c>
      <c r="N60" s="164">
        <f t="shared" si="30"/>
        <v>2288.3394258708381</v>
      </c>
      <c r="O60" s="168">
        <f t="shared" si="31"/>
        <v>1592.6842404061033</v>
      </c>
      <c r="P60" s="169">
        <f t="shared" si="32"/>
        <v>2288.3394258708381</v>
      </c>
      <c r="Q60" s="125"/>
      <c r="R60" s="126"/>
    </row>
    <row r="61" spans="2:30" x14ac:dyDescent="0.3">
      <c r="B61" s="204"/>
      <c r="C61" s="103" t="s">
        <v>231</v>
      </c>
      <c r="D61" s="213">
        <f>E61</f>
        <v>3.077</v>
      </c>
      <c r="E61" s="103">
        <v>3.077</v>
      </c>
      <c r="F61" s="206"/>
      <c r="H61" s="111">
        <v>57</v>
      </c>
      <c r="I61" s="161">
        <f t="shared" si="20"/>
        <v>7125.0308448770893</v>
      </c>
      <c r="J61" s="162">
        <f t="shared" si="21"/>
        <v>2329.2026299042464</v>
      </c>
      <c r="K61" s="157">
        <f t="shared" si="27"/>
        <v>3784.9542735943996</v>
      </c>
      <c r="L61" s="158">
        <f t="shared" si="28"/>
        <v>2329.2026299042459</v>
      </c>
      <c r="M61" s="163">
        <f t="shared" si="29"/>
        <v>2329.2026299042464</v>
      </c>
      <c r="N61" s="164">
        <f t="shared" si="30"/>
        <v>2329.2026299042464</v>
      </c>
      <c r="O61" s="168">
        <f t="shared" si="31"/>
        <v>1621.125030413355</v>
      </c>
      <c r="P61" s="169">
        <f t="shared" si="32"/>
        <v>2329.2026299042459</v>
      </c>
      <c r="Q61" s="125"/>
      <c r="R61" s="126"/>
    </row>
    <row r="62" spans="2:30" x14ac:dyDescent="0.3">
      <c r="B62" s="204"/>
      <c r="C62" s="103" t="s">
        <v>232</v>
      </c>
      <c r="D62" s="213">
        <f t="shared" ref="D62:D65" si="33">E62</f>
        <v>3.2309999999999999</v>
      </c>
      <c r="E62" s="103">
        <v>3.2309999999999999</v>
      </c>
      <c r="F62" s="206"/>
      <c r="H62" s="111">
        <v>58</v>
      </c>
      <c r="I62" s="161">
        <f t="shared" si="20"/>
        <v>7250.0313860152837</v>
      </c>
      <c r="J62" s="162">
        <f t="shared" si="21"/>
        <v>2370.0658339376541</v>
      </c>
      <c r="K62" s="157">
        <f t="shared" si="27"/>
        <v>3851.3569801486874</v>
      </c>
      <c r="L62" s="158">
        <f t="shared" si="28"/>
        <v>2370.0658339376537</v>
      </c>
      <c r="M62" s="163">
        <f t="shared" si="29"/>
        <v>2370.0658339376537</v>
      </c>
      <c r="N62" s="164">
        <f t="shared" si="30"/>
        <v>2370.0658339376537</v>
      </c>
      <c r="O62" s="168">
        <f t="shared" si="31"/>
        <v>1649.5658204206068</v>
      </c>
      <c r="P62" s="169">
        <f t="shared" si="32"/>
        <v>2370.0658339376537</v>
      </c>
      <c r="Q62" s="125"/>
      <c r="R62" s="126"/>
    </row>
    <row r="63" spans="2:30" x14ac:dyDescent="0.3">
      <c r="B63" s="204"/>
      <c r="C63" s="103" t="s">
        <v>233</v>
      </c>
      <c r="D63" s="213">
        <f t="shared" si="33"/>
        <v>3.4169999999999998</v>
      </c>
      <c r="E63" s="103">
        <v>3.4169999999999998</v>
      </c>
      <c r="F63" s="206"/>
      <c r="H63" s="111">
        <v>59</v>
      </c>
      <c r="I63" s="161">
        <f t="shared" si="20"/>
        <v>7375.0319271534781</v>
      </c>
      <c r="J63" s="326">
        <f t="shared" si="21"/>
        <v>2410.9290379710619</v>
      </c>
      <c r="K63" s="157">
        <f t="shared" si="27"/>
        <v>3917.7596867029752</v>
      </c>
      <c r="L63" s="158">
        <f t="shared" si="28"/>
        <v>2410.9290379710615</v>
      </c>
      <c r="M63" s="163">
        <f t="shared" si="29"/>
        <v>2410.9290379710615</v>
      </c>
      <c r="N63" s="164">
        <f t="shared" si="30"/>
        <v>2410.9290379710615</v>
      </c>
      <c r="O63" s="168">
        <f t="shared" si="31"/>
        <v>1678.006610427859</v>
      </c>
      <c r="P63" s="169">
        <f t="shared" si="32"/>
        <v>2410.9290379710619</v>
      </c>
      <c r="Q63" s="125"/>
      <c r="R63" s="126"/>
    </row>
    <row r="64" spans="2:30" x14ac:dyDescent="0.3">
      <c r="B64" s="204"/>
      <c r="C64" s="103" t="s">
        <v>234</v>
      </c>
      <c r="D64" s="213">
        <f t="shared" si="33"/>
        <v>3.7269999999999999</v>
      </c>
      <c r="E64" s="103">
        <v>3.7269999999999999</v>
      </c>
      <c r="F64" s="206"/>
      <c r="H64" s="123">
        <v>60</v>
      </c>
      <c r="I64" s="112"/>
      <c r="J64" s="421"/>
      <c r="K64" s="157">
        <f t="shared" si="27"/>
        <v>3984.1623932572634</v>
      </c>
      <c r="L64" s="158">
        <f t="shared" si="28"/>
        <v>2451.7922420044697</v>
      </c>
      <c r="M64" s="163">
        <f t="shared" si="29"/>
        <v>2451.7922420044697</v>
      </c>
      <c r="N64" s="164">
        <f t="shared" si="30"/>
        <v>2451.7922420044697</v>
      </c>
      <c r="O64" s="168">
        <f t="shared" si="31"/>
        <v>1706.4474004351107</v>
      </c>
      <c r="P64" s="169">
        <f t="shared" si="32"/>
        <v>2451.7922420044697</v>
      </c>
      <c r="Q64" s="125"/>
      <c r="R64" s="126"/>
    </row>
    <row r="65" spans="2:18" x14ac:dyDescent="0.3">
      <c r="B65" s="204"/>
      <c r="C65" s="103" t="s">
        <v>235</v>
      </c>
      <c r="D65" s="213">
        <f t="shared" si="33"/>
        <v>4.0999999999999996</v>
      </c>
      <c r="E65" s="333">
        <v>4.0999999999999996</v>
      </c>
      <c r="F65" s="206"/>
      <c r="H65" s="111">
        <v>61</v>
      </c>
      <c r="I65" s="112"/>
      <c r="J65" s="421"/>
      <c r="K65" s="157">
        <f t="shared" si="27"/>
        <v>4050.5650998115507</v>
      </c>
      <c r="L65" s="158">
        <f t="shared" si="28"/>
        <v>2492.6554460378775</v>
      </c>
      <c r="M65" s="163">
        <f t="shared" si="29"/>
        <v>2492.655446037877</v>
      </c>
      <c r="N65" s="164">
        <f t="shared" si="30"/>
        <v>2492.655446037877</v>
      </c>
      <c r="O65" s="168">
        <f t="shared" si="31"/>
        <v>1734.8881904423624</v>
      </c>
      <c r="P65" s="169">
        <f t="shared" si="32"/>
        <v>2492.655446037877</v>
      </c>
      <c r="Q65" s="125"/>
      <c r="R65" s="126"/>
    </row>
    <row r="66" spans="2:18" ht="17.25" thickBot="1" x14ac:dyDescent="0.35">
      <c r="B66" s="214"/>
      <c r="C66" s="215"/>
      <c r="D66" s="215"/>
      <c r="E66" s="215"/>
      <c r="F66" s="216"/>
      <c r="H66" s="111">
        <v>62</v>
      </c>
      <c r="I66" s="112"/>
      <c r="J66" s="421"/>
      <c r="K66" s="157">
        <f t="shared" si="27"/>
        <v>4116.9678063658384</v>
      </c>
      <c r="L66" s="158">
        <f t="shared" si="28"/>
        <v>2533.5186500712853</v>
      </c>
      <c r="M66" s="163">
        <f t="shared" si="29"/>
        <v>2533.5186500712853</v>
      </c>
      <c r="N66" s="164">
        <f t="shared" si="30"/>
        <v>2533.5186500712853</v>
      </c>
      <c r="O66" s="168">
        <f t="shared" si="31"/>
        <v>1763.3289804496142</v>
      </c>
      <c r="P66" s="169">
        <f t="shared" si="32"/>
        <v>2533.5186500712848</v>
      </c>
      <c r="Q66" s="125"/>
      <c r="R66" s="126"/>
    </row>
    <row r="67" spans="2:18" x14ac:dyDescent="0.3">
      <c r="H67" s="111">
        <v>63</v>
      </c>
      <c r="I67" s="112"/>
      <c r="J67" s="421"/>
      <c r="K67" s="157">
        <f t="shared" si="27"/>
        <v>4183.3705129201262</v>
      </c>
      <c r="L67" s="158">
        <f t="shared" si="28"/>
        <v>2574.381854104693</v>
      </c>
      <c r="M67" s="163">
        <f t="shared" si="29"/>
        <v>2574.381854104693</v>
      </c>
      <c r="N67" s="164">
        <f t="shared" si="30"/>
        <v>2574.381854104693</v>
      </c>
      <c r="O67" s="168">
        <f t="shared" si="31"/>
        <v>1791.7697704568664</v>
      </c>
      <c r="P67" s="169">
        <f t="shared" si="32"/>
        <v>2574.381854104693</v>
      </c>
      <c r="Q67" s="125"/>
      <c r="R67" s="126"/>
    </row>
    <row r="68" spans="2:18" x14ac:dyDescent="0.3">
      <c r="H68" s="111">
        <v>64</v>
      </c>
      <c r="I68" s="112"/>
      <c r="J68" s="421"/>
      <c r="K68" s="157">
        <f t="shared" si="27"/>
        <v>4249.773219474414</v>
      </c>
      <c r="L68" s="158">
        <f t="shared" si="28"/>
        <v>2615.2450581381008</v>
      </c>
      <c r="M68" s="163">
        <f t="shared" si="29"/>
        <v>2615.2450581381008</v>
      </c>
      <c r="N68" s="164">
        <f t="shared" si="30"/>
        <v>2615.2450581381008</v>
      </c>
      <c r="O68" s="168">
        <f t="shared" si="31"/>
        <v>1820.2105604641181</v>
      </c>
      <c r="P68" s="169">
        <f t="shared" si="32"/>
        <v>2615.2450581381008</v>
      </c>
      <c r="Q68" s="125"/>
      <c r="R68" s="126"/>
    </row>
    <row r="69" spans="2:18" x14ac:dyDescent="0.3">
      <c r="H69" s="123">
        <v>65</v>
      </c>
      <c r="I69" s="112"/>
      <c r="J69" s="421"/>
      <c r="K69" s="157">
        <f t="shared" si="27"/>
        <v>4316.1759260287017</v>
      </c>
      <c r="L69" s="158">
        <f t="shared" si="28"/>
        <v>2656.1082621715086</v>
      </c>
      <c r="M69" s="163">
        <f t="shared" si="29"/>
        <v>2656.1082621715086</v>
      </c>
      <c r="N69" s="164">
        <f t="shared" si="30"/>
        <v>2656.1082621715086</v>
      </c>
      <c r="O69" s="168">
        <f t="shared" si="31"/>
        <v>1848.6513504713698</v>
      </c>
      <c r="P69" s="169">
        <f t="shared" si="32"/>
        <v>2656.1082621715086</v>
      </c>
      <c r="Q69" s="125"/>
      <c r="R69" s="126"/>
    </row>
    <row r="70" spans="2:18" x14ac:dyDescent="0.3">
      <c r="H70" s="111">
        <v>66</v>
      </c>
      <c r="I70" s="112"/>
      <c r="J70" s="421"/>
      <c r="K70" s="157">
        <f t="shared" si="27"/>
        <v>4382.5786325829895</v>
      </c>
      <c r="L70" s="158">
        <f t="shared" si="28"/>
        <v>2696.9714662049164</v>
      </c>
      <c r="M70" s="163">
        <f t="shared" si="29"/>
        <v>2696.9714662049169</v>
      </c>
      <c r="N70" s="164">
        <f t="shared" si="30"/>
        <v>2696.9714662049169</v>
      </c>
      <c r="O70" s="168">
        <f t="shared" si="31"/>
        <v>1877.0921404786216</v>
      </c>
      <c r="P70" s="169">
        <f t="shared" si="32"/>
        <v>2696.9714662049164</v>
      </c>
      <c r="Q70" s="125"/>
      <c r="R70" s="126"/>
    </row>
    <row r="71" spans="2:18" x14ac:dyDescent="0.3">
      <c r="H71" s="111">
        <v>67</v>
      </c>
      <c r="I71" s="112"/>
      <c r="J71" s="421"/>
      <c r="K71" s="157">
        <f t="shared" si="27"/>
        <v>4448.9813391372772</v>
      </c>
      <c r="L71" s="158">
        <f t="shared" si="28"/>
        <v>2737.8346702383246</v>
      </c>
      <c r="M71" s="163">
        <f t="shared" si="29"/>
        <v>2737.8346702383246</v>
      </c>
      <c r="N71" s="164">
        <f t="shared" si="30"/>
        <v>2737.8346702383246</v>
      </c>
      <c r="O71" s="168">
        <f t="shared" si="31"/>
        <v>1905.5329304858733</v>
      </c>
      <c r="P71" s="169">
        <f t="shared" si="32"/>
        <v>2737.8346702383237</v>
      </c>
      <c r="Q71" s="125"/>
      <c r="R71" s="126"/>
    </row>
    <row r="72" spans="2:18" x14ac:dyDescent="0.3">
      <c r="H72" s="111">
        <v>68</v>
      </c>
      <c r="I72" s="112"/>
      <c r="J72" s="421"/>
      <c r="K72" s="157">
        <f t="shared" si="27"/>
        <v>4515.384045691565</v>
      </c>
      <c r="L72" s="158">
        <f t="shared" si="28"/>
        <v>2778.6978742717324</v>
      </c>
      <c r="M72" s="163">
        <f t="shared" si="29"/>
        <v>2778.697874271732</v>
      </c>
      <c r="N72" s="164">
        <f t="shared" si="30"/>
        <v>2778.697874271732</v>
      </c>
      <c r="O72" s="168">
        <f t="shared" si="31"/>
        <v>1933.9737204931255</v>
      </c>
      <c r="P72" s="169">
        <f t="shared" si="32"/>
        <v>2778.6978742717324</v>
      </c>
      <c r="Q72" s="125"/>
      <c r="R72" s="126"/>
    </row>
    <row r="73" spans="2:18" x14ac:dyDescent="0.3">
      <c r="H73" s="111">
        <v>69</v>
      </c>
      <c r="I73" s="112"/>
      <c r="J73" s="421"/>
      <c r="K73" s="157">
        <f t="shared" si="27"/>
        <v>4581.7867522458528</v>
      </c>
      <c r="L73" s="158">
        <f t="shared" si="28"/>
        <v>2819.5610783051402</v>
      </c>
      <c r="M73" s="163">
        <f t="shared" si="29"/>
        <v>2819.5610783051402</v>
      </c>
      <c r="N73" s="164">
        <f t="shared" si="30"/>
        <v>2819.5610783051402</v>
      </c>
      <c r="O73" s="168">
        <f t="shared" si="31"/>
        <v>1962.4145105003772</v>
      </c>
      <c r="P73" s="169">
        <f t="shared" si="32"/>
        <v>2819.5610783051397</v>
      </c>
      <c r="Q73" s="125"/>
      <c r="R73" s="126"/>
    </row>
    <row r="74" spans="2:18" x14ac:dyDescent="0.3">
      <c r="H74" s="123">
        <v>70</v>
      </c>
      <c r="I74" s="112"/>
      <c r="J74" s="421"/>
      <c r="K74" s="157">
        <f t="shared" si="27"/>
        <v>4648.1894588001405</v>
      </c>
      <c r="L74" s="158">
        <f t="shared" si="28"/>
        <v>2860.424282338548</v>
      </c>
      <c r="M74" s="163">
        <f t="shared" si="29"/>
        <v>2860.4242823385475</v>
      </c>
      <c r="N74" s="164">
        <f t="shared" si="30"/>
        <v>2860.4242823385475</v>
      </c>
      <c r="O74" s="168">
        <f t="shared" si="31"/>
        <v>1990.855300507629</v>
      </c>
      <c r="P74" s="169">
        <f t="shared" si="32"/>
        <v>2860.4242823385475</v>
      </c>
      <c r="Q74" s="125"/>
      <c r="R74" s="126"/>
    </row>
    <row r="75" spans="2:18" x14ac:dyDescent="0.3">
      <c r="H75" s="111">
        <v>71</v>
      </c>
      <c r="I75" s="112"/>
      <c r="J75" s="421"/>
      <c r="K75" s="157">
        <f t="shared" si="27"/>
        <v>4714.5921653544283</v>
      </c>
      <c r="L75" s="158">
        <f t="shared" si="28"/>
        <v>2901.2874863719558</v>
      </c>
      <c r="M75" s="163">
        <f t="shared" si="29"/>
        <v>2901.2874863719558</v>
      </c>
      <c r="N75" s="164">
        <f t="shared" si="30"/>
        <v>2901.2874863719558</v>
      </c>
      <c r="O75" s="168">
        <f t="shared" si="31"/>
        <v>2019.2960905148807</v>
      </c>
      <c r="P75" s="169">
        <f t="shared" si="32"/>
        <v>2901.2874863719553</v>
      </c>
      <c r="Q75" s="125"/>
      <c r="R75" s="126"/>
    </row>
    <row r="76" spans="2:18" x14ac:dyDescent="0.3">
      <c r="H76" s="111">
        <v>72</v>
      </c>
      <c r="I76" s="112"/>
      <c r="J76" s="421"/>
      <c r="K76" s="157">
        <f t="shared" si="27"/>
        <v>4780.994871908716</v>
      </c>
      <c r="L76" s="158">
        <f t="shared" si="28"/>
        <v>2942.1506904053635</v>
      </c>
      <c r="M76" s="163">
        <f t="shared" si="29"/>
        <v>2942.1506904053635</v>
      </c>
      <c r="N76" s="164">
        <f t="shared" si="30"/>
        <v>2942.1506904053635</v>
      </c>
      <c r="O76" s="168">
        <f t="shared" si="31"/>
        <v>2047.7368805221327</v>
      </c>
      <c r="P76" s="169">
        <f t="shared" si="32"/>
        <v>2942.1506904053631</v>
      </c>
      <c r="Q76" s="125"/>
      <c r="R76" s="126"/>
    </row>
    <row r="77" spans="2:18" x14ac:dyDescent="0.3">
      <c r="H77" s="111">
        <v>73</v>
      </c>
      <c r="I77" s="112"/>
      <c r="J77" s="421"/>
      <c r="K77" s="157">
        <f t="shared" ref="K77:K113" si="34">(H77*$E$31*336)/$E$22</f>
        <v>4847.3975784630038</v>
      </c>
      <c r="L77" s="158">
        <f t="shared" ref="L77:L108" si="35">K77/$D$31</f>
        <v>2983.0138944387718</v>
      </c>
      <c r="M77" s="163">
        <f t="shared" si="29"/>
        <v>2983.0138944387709</v>
      </c>
      <c r="N77" s="164">
        <f t="shared" si="30"/>
        <v>2983.0138944387709</v>
      </c>
      <c r="O77" s="168">
        <f t="shared" si="31"/>
        <v>2076.1776705293842</v>
      </c>
      <c r="P77" s="169">
        <f t="shared" si="32"/>
        <v>2983.0138944387704</v>
      </c>
      <c r="Q77" s="125"/>
      <c r="R77" s="126"/>
    </row>
    <row r="78" spans="2:18" x14ac:dyDescent="0.3">
      <c r="H78" s="111">
        <v>74</v>
      </c>
      <c r="I78" s="112"/>
      <c r="J78" s="421"/>
      <c r="K78" s="157">
        <f t="shared" si="34"/>
        <v>4913.8002850172916</v>
      </c>
      <c r="L78" s="158">
        <f t="shared" si="35"/>
        <v>3023.8770984721796</v>
      </c>
      <c r="M78" s="163">
        <f t="shared" si="29"/>
        <v>3023.8770984721791</v>
      </c>
      <c r="N78" s="164">
        <f t="shared" si="30"/>
        <v>3023.8770984721791</v>
      </c>
      <c r="O78" s="168">
        <f t="shared" si="31"/>
        <v>2104.6184605366366</v>
      </c>
      <c r="P78" s="169">
        <f t="shared" si="32"/>
        <v>3023.8770984721791</v>
      </c>
      <c r="Q78" s="125"/>
      <c r="R78" s="126"/>
    </row>
    <row r="79" spans="2:18" x14ac:dyDescent="0.3">
      <c r="H79" s="123">
        <v>75</v>
      </c>
      <c r="I79" s="112"/>
      <c r="J79" s="421"/>
      <c r="K79" s="157">
        <f t="shared" si="34"/>
        <v>4980.2029915715784</v>
      </c>
      <c r="L79" s="158">
        <f t="shared" si="35"/>
        <v>3064.7403025055869</v>
      </c>
      <c r="M79" s="163">
        <f t="shared" si="29"/>
        <v>3064.7403025055869</v>
      </c>
      <c r="N79" s="164">
        <f t="shared" si="30"/>
        <v>3064.7403025055869</v>
      </c>
      <c r="O79" s="168">
        <f t="shared" si="31"/>
        <v>2133.0592505438881</v>
      </c>
      <c r="P79" s="169">
        <f t="shared" si="32"/>
        <v>3064.7403025055864</v>
      </c>
      <c r="Q79" s="125"/>
      <c r="R79" s="126"/>
    </row>
    <row r="80" spans="2:18" x14ac:dyDescent="0.3">
      <c r="H80" s="111">
        <v>76</v>
      </c>
      <c r="I80" s="112"/>
      <c r="J80" s="421"/>
      <c r="K80" s="157">
        <f t="shared" si="34"/>
        <v>5046.6056981258671</v>
      </c>
      <c r="L80" s="158">
        <f t="shared" si="35"/>
        <v>3105.6035065389951</v>
      </c>
      <c r="M80" s="163">
        <f t="shared" si="29"/>
        <v>3105.6035065389951</v>
      </c>
      <c r="N80" s="164">
        <f t="shared" si="30"/>
        <v>3105.6035065389951</v>
      </c>
      <c r="O80" s="168">
        <f t="shared" si="31"/>
        <v>2161.5000405511405</v>
      </c>
      <c r="P80" s="169">
        <f t="shared" si="32"/>
        <v>3105.6035065389951</v>
      </c>
      <c r="Q80" s="125"/>
      <c r="R80" s="126"/>
    </row>
    <row r="81" spans="8:18" x14ac:dyDescent="0.3">
      <c r="H81" s="111">
        <v>77</v>
      </c>
      <c r="I81" s="112"/>
      <c r="J81" s="421"/>
      <c r="K81" s="157">
        <f t="shared" si="34"/>
        <v>5113.0084046801539</v>
      </c>
      <c r="L81" s="158">
        <f t="shared" si="35"/>
        <v>3146.4667105724025</v>
      </c>
      <c r="M81" s="163">
        <f t="shared" si="29"/>
        <v>3146.4667105724025</v>
      </c>
      <c r="N81" s="164">
        <f t="shared" si="30"/>
        <v>3146.4667105724025</v>
      </c>
      <c r="O81" s="168">
        <f t="shared" si="31"/>
        <v>2189.940830558392</v>
      </c>
      <c r="P81" s="169">
        <f t="shared" si="32"/>
        <v>3146.4667105724025</v>
      </c>
      <c r="Q81" s="125"/>
      <c r="R81" s="126"/>
    </row>
    <row r="82" spans="8:18" x14ac:dyDescent="0.3">
      <c r="H82" s="111">
        <v>78</v>
      </c>
      <c r="I82" s="112"/>
      <c r="J82" s="421"/>
      <c r="K82" s="157">
        <f t="shared" si="34"/>
        <v>5179.4111112344417</v>
      </c>
      <c r="L82" s="158">
        <f t="shared" si="35"/>
        <v>3187.3299146058102</v>
      </c>
      <c r="M82" s="163">
        <f t="shared" ref="M82:M113" si="36">(H82*$E$32*336)/$E$22</f>
        <v>3187.3299146058107</v>
      </c>
      <c r="N82" s="164">
        <f t="shared" ref="N82:N113" si="37">M82/$D$32</f>
        <v>3187.3299146058107</v>
      </c>
      <c r="O82" s="168">
        <f t="shared" si="31"/>
        <v>2218.3816205656435</v>
      </c>
      <c r="P82" s="169">
        <f t="shared" si="32"/>
        <v>3187.3299146058098</v>
      </c>
      <c r="Q82" s="125"/>
      <c r="R82" s="126"/>
    </row>
    <row r="83" spans="8:18" x14ac:dyDescent="0.3">
      <c r="H83" s="111">
        <v>79</v>
      </c>
      <c r="I83" s="112"/>
      <c r="J83" s="421"/>
      <c r="K83" s="157">
        <f t="shared" si="34"/>
        <v>5245.8138177887295</v>
      </c>
      <c r="L83" s="158">
        <f t="shared" si="35"/>
        <v>3228.193118639218</v>
      </c>
      <c r="M83" s="163">
        <f t="shared" si="36"/>
        <v>3228.193118639218</v>
      </c>
      <c r="N83" s="164">
        <f t="shared" si="37"/>
        <v>3228.193118639218</v>
      </c>
      <c r="O83" s="168">
        <f t="shared" si="31"/>
        <v>2246.8224105728955</v>
      </c>
      <c r="P83" s="169">
        <f t="shared" si="32"/>
        <v>3228.193118639218</v>
      </c>
      <c r="Q83" s="125"/>
      <c r="R83" s="126"/>
    </row>
    <row r="84" spans="8:18" x14ac:dyDescent="0.3">
      <c r="H84" s="123">
        <v>80</v>
      </c>
      <c r="I84" s="112"/>
      <c r="J84" s="421"/>
      <c r="K84" s="157">
        <f t="shared" si="34"/>
        <v>5312.2165243430172</v>
      </c>
      <c r="L84" s="158">
        <f t="shared" si="35"/>
        <v>3269.0563226726258</v>
      </c>
      <c r="M84" s="163">
        <f t="shared" si="36"/>
        <v>3269.0563226726258</v>
      </c>
      <c r="N84" s="164">
        <f t="shared" si="37"/>
        <v>3269.0563226726258</v>
      </c>
      <c r="O84" s="168">
        <f t="shared" si="31"/>
        <v>2275.2632005801474</v>
      </c>
      <c r="P84" s="169">
        <f t="shared" si="32"/>
        <v>3269.0563226726258</v>
      </c>
      <c r="Q84" s="125"/>
      <c r="R84" s="126"/>
    </row>
    <row r="85" spans="8:18" x14ac:dyDescent="0.3">
      <c r="H85" s="111">
        <v>81</v>
      </c>
      <c r="I85" s="112"/>
      <c r="J85" s="421"/>
      <c r="K85" s="157">
        <f t="shared" si="34"/>
        <v>5378.619230897305</v>
      </c>
      <c r="L85" s="158">
        <f t="shared" si="35"/>
        <v>3309.919526706034</v>
      </c>
      <c r="M85" s="163">
        <f t="shared" si="36"/>
        <v>3309.919526706034</v>
      </c>
      <c r="N85" s="164">
        <f t="shared" si="37"/>
        <v>3309.919526706034</v>
      </c>
      <c r="O85" s="168">
        <f t="shared" si="31"/>
        <v>2303.7039905873994</v>
      </c>
      <c r="P85" s="169">
        <f t="shared" si="32"/>
        <v>3309.919526706034</v>
      </c>
      <c r="Q85" s="125"/>
      <c r="R85" s="126"/>
    </row>
    <row r="86" spans="8:18" x14ac:dyDescent="0.3">
      <c r="H86" s="111">
        <v>82</v>
      </c>
      <c r="I86" s="112"/>
      <c r="J86" s="421"/>
      <c r="K86" s="157">
        <f t="shared" si="34"/>
        <v>5445.0219374515927</v>
      </c>
      <c r="L86" s="158">
        <f t="shared" si="35"/>
        <v>3350.7827307394418</v>
      </c>
      <c r="M86" s="163">
        <f t="shared" si="36"/>
        <v>3350.7827307394414</v>
      </c>
      <c r="N86" s="164">
        <f t="shared" si="37"/>
        <v>3350.7827307394414</v>
      </c>
      <c r="O86" s="168">
        <f t="shared" si="31"/>
        <v>2332.1447805946514</v>
      </c>
      <c r="P86" s="169">
        <f t="shared" si="32"/>
        <v>3350.7827307394418</v>
      </c>
      <c r="Q86" s="125"/>
      <c r="R86" s="126"/>
    </row>
    <row r="87" spans="8:18" x14ac:dyDescent="0.3">
      <c r="H87" s="111">
        <v>83</v>
      </c>
      <c r="I87" s="112"/>
      <c r="J87" s="421"/>
      <c r="K87" s="157">
        <f t="shared" si="34"/>
        <v>5511.4246440058805</v>
      </c>
      <c r="L87" s="158">
        <f t="shared" si="35"/>
        <v>3391.6459347728496</v>
      </c>
      <c r="M87" s="163">
        <f t="shared" si="36"/>
        <v>3391.6459347728496</v>
      </c>
      <c r="N87" s="164">
        <f t="shared" si="37"/>
        <v>3391.6459347728496</v>
      </c>
      <c r="O87" s="168">
        <f t="shared" si="31"/>
        <v>2360.5855706019029</v>
      </c>
      <c r="P87" s="169">
        <f t="shared" si="32"/>
        <v>3391.6459347728492</v>
      </c>
      <c r="Q87" s="125"/>
      <c r="R87" s="126"/>
    </row>
    <row r="88" spans="8:18" x14ac:dyDescent="0.3">
      <c r="H88" s="111">
        <v>84</v>
      </c>
      <c r="I88" s="112"/>
      <c r="J88" s="421"/>
      <c r="K88" s="157">
        <f t="shared" si="34"/>
        <v>5577.8273505601683</v>
      </c>
      <c r="L88" s="158">
        <f t="shared" si="35"/>
        <v>3432.5091388062574</v>
      </c>
      <c r="M88" s="163">
        <f t="shared" si="36"/>
        <v>3432.5091388062574</v>
      </c>
      <c r="N88" s="164">
        <f t="shared" si="37"/>
        <v>3432.5091388062574</v>
      </c>
      <c r="O88" s="168">
        <f t="shared" ref="O88:O119" si="38">(H88*$E$33*336)/$E$22</f>
        <v>2389.0263606091553</v>
      </c>
      <c r="P88" s="169">
        <f t="shared" ref="P88:P119" si="39">O88/$D$33</f>
        <v>3432.5091388062579</v>
      </c>
      <c r="Q88" s="125"/>
      <c r="R88" s="126"/>
    </row>
    <row r="89" spans="8:18" x14ac:dyDescent="0.3">
      <c r="H89" s="123">
        <v>85</v>
      </c>
      <c r="I89" s="112"/>
      <c r="J89" s="421"/>
      <c r="K89" s="157">
        <f t="shared" si="34"/>
        <v>5644.230057114456</v>
      </c>
      <c r="L89" s="158">
        <f t="shared" si="35"/>
        <v>3473.3723428396652</v>
      </c>
      <c r="M89" s="163">
        <f t="shared" si="36"/>
        <v>3473.3723428396656</v>
      </c>
      <c r="N89" s="164">
        <f t="shared" si="37"/>
        <v>3473.3723428396656</v>
      </c>
      <c r="O89" s="168">
        <f t="shared" si="38"/>
        <v>2417.4671506164068</v>
      </c>
      <c r="P89" s="169">
        <f t="shared" si="39"/>
        <v>3473.3723428396652</v>
      </c>
      <c r="Q89" s="125"/>
      <c r="R89" s="126"/>
    </row>
    <row r="90" spans="8:18" x14ac:dyDescent="0.3">
      <c r="H90" s="111">
        <v>86</v>
      </c>
      <c r="I90" s="112"/>
      <c r="J90" s="421"/>
      <c r="K90" s="157">
        <f t="shared" si="34"/>
        <v>5710.6327636687438</v>
      </c>
      <c r="L90" s="158">
        <f t="shared" si="35"/>
        <v>3514.235546873073</v>
      </c>
      <c r="M90" s="163">
        <f t="shared" si="36"/>
        <v>3514.235546873073</v>
      </c>
      <c r="N90" s="164">
        <f t="shared" si="37"/>
        <v>3514.235546873073</v>
      </c>
      <c r="O90" s="168">
        <f t="shared" si="38"/>
        <v>2445.9079406236583</v>
      </c>
      <c r="P90" s="169">
        <f t="shared" si="39"/>
        <v>3514.2355468730725</v>
      </c>
      <c r="Q90" s="125"/>
      <c r="R90" s="126"/>
    </row>
    <row r="91" spans="8:18" x14ac:dyDescent="0.3">
      <c r="H91" s="111">
        <v>87</v>
      </c>
      <c r="I91" s="112"/>
      <c r="J91" s="421"/>
      <c r="K91" s="157">
        <f t="shared" si="34"/>
        <v>5777.0354702230316</v>
      </c>
      <c r="L91" s="158">
        <f t="shared" si="35"/>
        <v>3555.0987509064807</v>
      </c>
      <c r="M91" s="163">
        <f t="shared" si="36"/>
        <v>3555.0987509064807</v>
      </c>
      <c r="N91" s="164">
        <f t="shared" si="37"/>
        <v>3555.0987509064807</v>
      </c>
      <c r="O91" s="168">
        <f t="shared" si="38"/>
        <v>2474.3487306309103</v>
      </c>
      <c r="P91" s="169">
        <f t="shared" si="39"/>
        <v>3555.0987509064803</v>
      </c>
      <c r="Q91" s="125"/>
      <c r="R91" s="126"/>
    </row>
    <row r="92" spans="8:18" x14ac:dyDescent="0.3">
      <c r="H92" s="111">
        <v>88</v>
      </c>
      <c r="I92" s="112"/>
      <c r="J92" s="421"/>
      <c r="K92" s="157">
        <f t="shared" si="34"/>
        <v>5843.4381767773193</v>
      </c>
      <c r="L92" s="158">
        <f t="shared" si="35"/>
        <v>3595.961954939889</v>
      </c>
      <c r="M92" s="163">
        <f t="shared" si="36"/>
        <v>3595.961954939889</v>
      </c>
      <c r="N92" s="164">
        <f t="shared" si="37"/>
        <v>3595.961954939889</v>
      </c>
      <c r="O92" s="168">
        <f t="shared" si="38"/>
        <v>2502.7895206381622</v>
      </c>
      <c r="P92" s="169">
        <f t="shared" si="39"/>
        <v>3595.9619549398885</v>
      </c>
      <c r="Q92" s="125"/>
      <c r="R92" s="126"/>
    </row>
    <row r="93" spans="8:18" x14ac:dyDescent="0.3">
      <c r="H93" s="111">
        <v>89</v>
      </c>
      <c r="I93" s="112"/>
      <c r="J93" s="421"/>
      <c r="K93" s="157">
        <f t="shared" si="34"/>
        <v>5909.8408833316071</v>
      </c>
      <c r="L93" s="158">
        <f t="shared" si="35"/>
        <v>3636.8251589732968</v>
      </c>
      <c r="M93" s="163">
        <f t="shared" si="36"/>
        <v>3636.8251589732959</v>
      </c>
      <c r="N93" s="164">
        <f t="shared" si="37"/>
        <v>3636.8251589732959</v>
      </c>
      <c r="O93" s="168">
        <f t="shared" si="38"/>
        <v>2531.2303106454142</v>
      </c>
      <c r="P93" s="169">
        <f t="shared" si="39"/>
        <v>3636.8251589732963</v>
      </c>
      <c r="Q93" s="125"/>
      <c r="R93" s="126"/>
    </row>
    <row r="94" spans="8:18" x14ac:dyDescent="0.3">
      <c r="H94" s="123">
        <v>90</v>
      </c>
      <c r="I94" s="112"/>
      <c r="J94" s="421"/>
      <c r="K94" s="157">
        <f t="shared" si="34"/>
        <v>5976.2435898858948</v>
      </c>
      <c r="L94" s="158">
        <f t="shared" si="35"/>
        <v>3677.6883630067045</v>
      </c>
      <c r="M94" s="163">
        <f t="shared" si="36"/>
        <v>3677.6883630067041</v>
      </c>
      <c r="N94" s="164">
        <f t="shared" si="37"/>
        <v>3677.6883630067041</v>
      </c>
      <c r="O94" s="168">
        <f t="shared" si="38"/>
        <v>2559.6711006526662</v>
      </c>
      <c r="P94" s="169">
        <f t="shared" si="39"/>
        <v>3677.6883630067045</v>
      </c>
      <c r="Q94" s="125"/>
      <c r="R94" s="126"/>
    </row>
    <row r="95" spans="8:18" x14ac:dyDescent="0.3">
      <c r="H95" s="111">
        <v>91</v>
      </c>
      <c r="I95" s="135"/>
      <c r="J95" s="422"/>
      <c r="K95" s="157">
        <f t="shared" si="34"/>
        <v>6042.6462964401826</v>
      </c>
      <c r="L95" s="158">
        <f t="shared" si="35"/>
        <v>3718.5515670401123</v>
      </c>
      <c r="M95" s="163">
        <f t="shared" si="36"/>
        <v>3718.5515670401119</v>
      </c>
      <c r="N95" s="164">
        <f t="shared" si="37"/>
        <v>3718.5515670401119</v>
      </c>
      <c r="O95" s="168">
        <f t="shared" si="38"/>
        <v>2588.1118906599177</v>
      </c>
      <c r="P95" s="169">
        <f t="shared" si="39"/>
        <v>3718.5515670401119</v>
      </c>
      <c r="Q95" s="125"/>
      <c r="R95" s="126"/>
    </row>
    <row r="96" spans="8:18" x14ac:dyDescent="0.3">
      <c r="H96" s="111">
        <v>92</v>
      </c>
      <c r="I96" s="135"/>
      <c r="J96" s="422"/>
      <c r="K96" s="157">
        <f t="shared" si="34"/>
        <v>6109.0490029944704</v>
      </c>
      <c r="L96" s="158">
        <f t="shared" si="35"/>
        <v>3759.4147710735201</v>
      </c>
      <c r="M96" s="163">
        <f t="shared" si="36"/>
        <v>3759.4147710735201</v>
      </c>
      <c r="N96" s="164">
        <f t="shared" si="37"/>
        <v>3759.4147710735201</v>
      </c>
      <c r="O96" s="168">
        <f t="shared" si="38"/>
        <v>2616.5526806671696</v>
      </c>
      <c r="P96" s="169">
        <f t="shared" si="39"/>
        <v>3759.4147710735197</v>
      </c>
      <c r="Q96" s="125"/>
      <c r="R96" s="126"/>
    </row>
    <row r="97" spans="8:18" x14ac:dyDescent="0.3">
      <c r="H97" s="111">
        <v>93</v>
      </c>
      <c r="I97" s="135"/>
      <c r="J97" s="422"/>
      <c r="K97" s="157">
        <f t="shared" si="34"/>
        <v>6175.4517095487581</v>
      </c>
      <c r="L97" s="158">
        <f t="shared" si="35"/>
        <v>3800.2779751069279</v>
      </c>
      <c r="M97" s="163">
        <f t="shared" si="36"/>
        <v>3800.2779751069279</v>
      </c>
      <c r="N97" s="164">
        <f t="shared" si="37"/>
        <v>3800.2779751069279</v>
      </c>
      <c r="O97" s="168">
        <f t="shared" si="38"/>
        <v>2644.9934706744211</v>
      </c>
      <c r="P97" s="169">
        <f t="shared" si="39"/>
        <v>3800.277975106927</v>
      </c>
      <c r="Q97" s="125"/>
      <c r="R97" s="126"/>
    </row>
    <row r="98" spans="8:18" x14ac:dyDescent="0.3">
      <c r="H98" s="111">
        <v>94</v>
      </c>
      <c r="I98" s="135"/>
      <c r="J98" s="422"/>
      <c r="K98" s="157">
        <f t="shared" si="34"/>
        <v>6241.8544161030459</v>
      </c>
      <c r="L98" s="158">
        <f t="shared" si="35"/>
        <v>3841.1411791403361</v>
      </c>
      <c r="M98" s="163">
        <f t="shared" si="36"/>
        <v>3841.1411791403352</v>
      </c>
      <c r="N98" s="164">
        <f t="shared" si="37"/>
        <v>3841.1411791403352</v>
      </c>
      <c r="O98" s="168">
        <f t="shared" si="38"/>
        <v>2673.4342606816735</v>
      </c>
      <c r="P98" s="169">
        <f t="shared" si="39"/>
        <v>3841.1411791403357</v>
      </c>
      <c r="Q98" s="125"/>
      <c r="R98" s="126"/>
    </row>
    <row r="99" spans="8:18" x14ac:dyDescent="0.3">
      <c r="H99" s="123">
        <v>95</v>
      </c>
      <c r="I99" s="135"/>
      <c r="J99" s="422"/>
      <c r="K99" s="157">
        <f t="shared" si="34"/>
        <v>6308.2571226573336</v>
      </c>
      <c r="L99" s="158">
        <f t="shared" si="35"/>
        <v>3882.0043831737439</v>
      </c>
      <c r="M99" s="163">
        <f t="shared" si="36"/>
        <v>3882.0043831737435</v>
      </c>
      <c r="N99" s="164">
        <f t="shared" si="37"/>
        <v>3882.0043831737435</v>
      </c>
      <c r="O99" s="168">
        <f t="shared" si="38"/>
        <v>2701.8750506889251</v>
      </c>
      <c r="P99" s="169">
        <f t="shared" si="39"/>
        <v>3882.004383173743</v>
      </c>
      <c r="Q99" s="125"/>
      <c r="R99" s="126"/>
    </row>
    <row r="100" spans="8:18" x14ac:dyDescent="0.3">
      <c r="H100" s="111">
        <v>96</v>
      </c>
      <c r="I100" s="135"/>
      <c r="J100" s="422"/>
      <c r="K100" s="157">
        <f t="shared" si="34"/>
        <v>6374.6598292116214</v>
      </c>
      <c r="L100" s="158">
        <f t="shared" si="35"/>
        <v>3922.8675872071517</v>
      </c>
      <c r="M100" s="163">
        <f t="shared" si="36"/>
        <v>3922.8675872071512</v>
      </c>
      <c r="N100" s="164">
        <f t="shared" si="37"/>
        <v>3922.8675872071512</v>
      </c>
      <c r="O100" s="168">
        <f t="shared" si="38"/>
        <v>2730.3158406961766</v>
      </c>
      <c r="P100" s="169">
        <f t="shared" si="39"/>
        <v>3922.8675872071503</v>
      </c>
      <c r="Q100" s="125"/>
      <c r="R100" s="126"/>
    </row>
    <row r="101" spans="8:18" x14ac:dyDescent="0.3">
      <c r="H101" s="111">
        <v>97</v>
      </c>
      <c r="I101" s="135"/>
      <c r="J101" s="422"/>
      <c r="K101" s="157">
        <f t="shared" si="34"/>
        <v>6441.0625357659092</v>
      </c>
      <c r="L101" s="158">
        <f t="shared" si="35"/>
        <v>3963.7307912405595</v>
      </c>
      <c r="M101" s="163">
        <f t="shared" si="36"/>
        <v>3963.7307912405595</v>
      </c>
      <c r="N101" s="164">
        <f t="shared" si="37"/>
        <v>3963.7307912405595</v>
      </c>
      <c r="O101" s="168">
        <f t="shared" si="38"/>
        <v>2758.756630703429</v>
      </c>
      <c r="P101" s="169">
        <f t="shared" si="39"/>
        <v>3963.730791240559</v>
      </c>
      <c r="Q101" s="125"/>
      <c r="R101" s="126"/>
    </row>
    <row r="102" spans="8:18" x14ac:dyDescent="0.3">
      <c r="H102" s="111">
        <v>98</v>
      </c>
      <c r="I102" s="135"/>
      <c r="J102" s="422"/>
      <c r="K102" s="157">
        <f t="shared" si="34"/>
        <v>6507.4652423201969</v>
      </c>
      <c r="L102" s="158">
        <f t="shared" si="35"/>
        <v>4004.5939952739673</v>
      </c>
      <c r="M102" s="163">
        <f t="shared" si="36"/>
        <v>4004.5939952739668</v>
      </c>
      <c r="N102" s="164">
        <f t="shared" si="37"/>
        <v>4004.5939952739668</v>
      </c>
      <c r="O102" s="168">
        <f t="shared" si="38"/>
        <v>2787.1974207106805</v>
      </c>
      <c r="P102" s="169">
        <f t="shared" si="39"/>
        <v>4004.5939952739664</v>
      </c>
      <c r="Q102" s="125"/>
      <c r="R102" s="126"/>
    </row>
    <row r="103" spans="8:18" x14ac:dyDescent="0.3">
      <c r="H103" s="111">
        <v>99</v>
      </c>
      <c r="I103" s="135"/>
      <c r="J103" s="422"/>
      <c r="K103" s="157">
        <f t="shared" si="34"/>
        <v>6573.8679488744838</v>
      </c>
      <c r="L103" s="158">
        <f t="shared" si="35"/>
        <v>4045.4571993073746</v>
      </c>
      <c r="M103" s="163">
        <f t="shared" si="36"/>
        <v>4045.457199307375</v>
      </c>
      <c r="N103" s="164">
        <f t="shared" si="37"/>
        <v>4045.457199307375</v>
      </c>
      <c r="O103" s="168">
        <f t="shared" si="38"/>
        <v>2815.638210717932</v>
      </c>
      <c r="P103" s="169">
        <f t="shared" si="39"/>
        <v>4045.4571993073737</v>
      </c>
      <c r="Q103" s="125"/>
      <c r="R103" s="126"/>
    </row>
    <row r="104" spans="8:18" x14ac:dyDescent="0.3">
      <c r="H104" s="123">
        <v>100</v>
      </c>
      <c r="I104" s="135"/>
      <c r="J104" s="422"/>
      <c r="K104" s="157">
        <f t="shared" si="34"/>
        <v>6640.2706554287724</v>
      </c>
      <c r="L104" s="158">
        <f t="shared" si="35"/>
        <v>4086.3204033407828</v>
      </c>
      <c r="M104" s="163">
        <f t="shared" si="36"/>
        <v>4086.3204033407824</v>
      </c>
      <c r="N104" s="164">
        <f t="shared" si="37"/>
        <v>4086.3204033407824</v>
      </c>
      <c r="O104" s="168">
        <f t="shared" si="38"/>
        <v>2844.0790007251844</v>
      </c>
      <c r="P104" s="169">
        <f t="shared" si="39"/>
        <v>4086.3204033407824</v>
      </c>
      <c r="Q104" s="125"/>
      <c r="R104" s="126"/>
    </row>
    <row r="105" spans="8:18" x14ac:dyDescent="0.3">
      <c r="H105" s="111">
        <v>101</v>
      </c>
      <c r="I105" s="135"/>
      <c r="J105" s="422"/>
      <c r="K105" s="157">
        <f t="shared" si="34"/>
        <v>6706.6733619830602</v>
      </c>
      <c r="L105" s="158">
        <f t="shared" si="35"/>
        <v>4127.1836073741906</v>
      </c>
      <c r="M105" s="163">
        <f t="shared" si="36"/>
        <v>4127.1836073741906</v>
      </c>
      <c r="N105" s="164">
        <f t="shared" si="37"/>
        <v>4127.1836073741906</v>
      </c>
      <c r="O105" s="168">
        <f t="shared" si="38"/>
        <v>2872.5197907324359</v>
      </c>
      <c r="P105" s="169">
        <f t="shared" si="39"/>
        <v>4127.1836073741897</v>
      </c>
      <c r="Q105" s="125"/>
      <c r="R105" s="126"/>
    </row>
    <row r="106" spans="8:18" x14ac:dyDescent="0.3">
      <c r="H106" s="111">
        <v>102</v>
      </c>
      <c r="I106" s="135"/>
      <c r="J106" s="422"/>
      <c r="K106" s="157">
        <f t="shared" si="34"/>
        <v>6773.076068537348</v>
      </c>
      <c r="L106" s="158">
        <f t="shared" si="35"/>
        <v>4168.0468114075984</v>
      </c>
      <c r="M106" s="163">
        <f t="shared" si="36"/>
        <v>4168.0468114075984</v>
      </c>
      <c r="N106" s="164">
        <f t="shared" si="37"/>
        <v>4168.0468114075984</v>
      </c>
      <c r="O106" s="168">
        <f t="shared" si="38"/>
        <v>2900.9605807396883</v>
      </c>
      <c r="P106" s="169">
        <f t="shared" si="39"/>
        <v>4168.0468114075984</v>
      </c>
      <c r="Q106" s="125"/>
      <c r="R106" s="126"/>
    </row>
    <row r="107" spans="8:18" x14ac:dyDescent="0.3">
      <c r="H107" s="111">
        <v>103</v>
      </c>
      <c r="I107" s="135"/>
      <c r="J107" s="422"/>
      <c r="K107" s="157">
        <f t="shared" si="34"/>
        <v>6839.4787750916357</v>
      </c>
      <c r="L107" s="158">
        <f t="shared" si="35"/>
        <v>4208.9100154410062</v>
      </c>
      <c r="M107" s="163">
        <f t="shared" si="36"/>
        <v>4208.9100154410062</v>
      </c>
      <c r="N107" s="164">
        <f t="shared" si="37"/>
        <v>4208.9100154410062</v>
      </c>
      <c r="O107" s="168">
        <f t="shared" si="38"/>
        <v>2929.4013707469394</v>
      </c>
      <c r="P107" s="169">
        <f t="shared" si="39"/>
        <v>4208.9100154410053</v>
      </c>
      <c r="Q107" s="125"/>
      <c r="R107" s="126"/>
    </row>
    <row r="108" spans="8:18" x14ac:dyDescent="0.3">
      <c r="H108" s="111">
        <v>104</v>
      </c>
      <c r="I108" s="135"/>
      <c r="J108" s="422"/>
      <c r="K108" s="157">
        <f t="shared" si="34"/>
        <v>6905.8814816459235</v>
      </c>
      <c r="L108" s="158">
        <f t="shared" si="35"/>
        <v>4249.7732194744149</v>
      </c>
      <c r="M108" s="163">
        <f t="shared" si="36"/>
        <v>4249.773219474414</v>
      </c>
      <c r="N108" s="164">
        <f t="shared" si="37"/>
        <v>4249.773219474414</v>
      </c>
      <c r="O108" s="168">
        <f t="shared" si="38"/>
        <v>2957.8421607541914</v>
      </c>
      <c r="P108" s="169">
        <f t="shared" si="39"/>
        <v>4249.7732194744131</v>
      </c>
      <c r="Q108" s="125"/>
      <c r="R108" s="126"/>
    </row>
    <row r="109" spans="8:18" x14ac:dyDescent="0.3">
      <c r="H109" s="123">
        <v>105</v>
      </c>
      <c r="I109" s="135"/>
      <c r="J109" s="422"/>
      <c r="K109" s="157">
        <f t="shared" si="34"/>
        <v>6972.2841882002112</v>
      </c>
      <c r="L109" s="158">
        <f t="shared" ref="L109:L140" si="40">K109/$D$31</f>
        <v>4290.6364235078227</v>
      </c>
      <c r="M109" s="163">
        <f t="shared" si="36"/>
        <v>4290.6364235078217</v>
      </c>
      <c r="N109" s="164">
        <f t="shared" si="37"/>
        <v>4290.6364235078217</v>
      </c>
      <c r="O109" s="168">
        <f t="shared" si="38"/>
        <v>2986.2829507614438</v>
      </c>
      <c r="P109" s="169">
        <f t="shared" si="39"/>
        <v>4290.6364235078217</v>
      </c>
      <c r="Q109" s="125"/>
      <c r="R109" s="126"/>
    </row>
    <row r="110" spans="8:18" x14ac:dyDescent="0.3">
      <c r="H110" s="111">
        <v>106</v>
      </c>
      <c r="I110" s="135"/>
      <c r="J110" s="422"/>
      <c r="K110" s="157">
        <f t="shared" si="34"/>
        <v>7038.686894754499</v>
      </c>
      <c r="L110" s="158">
        <f t="shared" si="40"/>
        <v>4331.4996275412304</v>
      </c>
      <c r="M110" s="163">
        <f t="shared" si="36"/>
        <v>4331.4996275412295</v>
      </c>
      <c r="N110" s="164">
        <f t="shared" si="37"/>
        <v>4331.4996275412295</v>
      </c>
      <c r="O110" s="168">
        <f t="shared" si="38"/>
        <v>3014.7237407686953</v>
      </c>
      <c r="P110" s="169">
        <f t="shared" si="39"/>
        <v>4331.4996275412295</v>
      </c>
      <c r="Q110" s="125"/>
      <c r="R110" s="126"/>
    </row>
    <row r="111" spans="8:18" x14ac:dyDescent="0.3">
      <c r="H111" s="111">
        <v>107</v>
      </c>
      <c r="I111" s="135"/>
      <c r="J111" s="422"/>
      <c r="K111" s="157">
        <f t="shared" si="34"/>
        <v>7105.0896013087859</v>
      </c>
      <c r="L111" s="158">
        <f t="shared" si="40"/>
        <v>4372.3628315746373</v>
      </c>
      <c r="M111" s="163">
        <f t="shared" si="36"/>
        <v>4372.3628315746373</v>
      </c>
      <c r="N111" s="164">
        <f t="shared" si="37"/>
        <v>4372.3628315746373</v>
      </c>
      <c r="O111" s="168">
        <f t="shared" si="38"/>
        <v>3043.1645307759472</v>
      </c>
      <c r="P111" s="169">
        <f t="shared" si="39"/>
        <v>4372.3628315746373</v>
      </c>
      <c r="Q111" s="125"/>
      <c r="R111" s="126"/>
    </row>
    <row r="112" spans="8:18" x14ac:dyDescent="0.3">
      <c r="H112" s="111">
        <v>108</v>
      </c>
      <c r="I112" s="135"/>
      <c r="J112" s="422"/>
      <c r="K112" s="157">
        <f t="shared" si="34"/>
        <v>7171.4923078630727</v>
      </c>
      <c r="L112" s="158">
        <f t="shared" si="40"/>
        <v>4413.2260356080451</v>
      </c>
      <c r="M112" s="163">
        <f t="shared" si="36"/>
        <v>4413.2260356080451</v>
      </c>
      <c r="N112" s="164">
        <f t="shared" si="37"/>
        <v>4413.2260356080451</v>
      </c>
      <c r="O112" s="168">
        <f t="shared" si="38"/>
        <v>3071.6053207831992</v>
      </c>
      <c r="P112" s="169">
        <f t="shared" si="39"/>
        <v>4413.2260356080451</v>
      </c>
      <c r="Q112" s="125"/>
      <c r="R112" s="126"/>
    </row>
    <row r="113" spans="2:18" x14ac:dyDescent="0.3">
      <c r="H113" s="111">
        <v>109</v>
      </c>
      <c r="I113" s="135"/>
      <c r="J113" s="422"/>
      <c r="K113" s="157">
        <f t="shared" si="34"/>
        <v>7237.8950144173605</v>
      </c>
      <c r="L113" s="158">
        <f t="shared" si="40"/>
        <v>4454.0892396414529</v>
      </c>
      <c r="M113" s="163">
        <f t="shared" si="36"/>
        <v>4454.0892396414529</v>
      </c>
      <c r="N113" s="164">
        <f t="shared" si="37"/>
        <v>4454.0892396414529</v>
      </c>
      <c r="O113" s="168">
        <f t="shared" si="38"/>
        <v>3100.0461107904507</v>
      </c>
      <c r="P113" s="169">
        <f t="shared" si="39"/>
        <v>4454.0892396414529</v>
      </c>
      <c r="Q113" s="125"/>
      <c r="R113" s="126"/>
    </row>
    <row r="114" spans="2:18" x14ac:dyDescent="0.3">
      <c r="H114" s="123">
        <v>110</v>
      </c>
      <c r="I114" s="135"/>
      <c r="J114" s="422"/>
      <c r="K114" s="423"/>
      <c r="L114" s="422"/>
      <c r="M114" s="163">
        <f t="shared" ref="M114:M145" si="41">(H114*$E$32*336)/$E$22</f>
        <v>4494.9524436748607</v>
      </c>
      <c r="N114" s="164">
        <f t="shared" ref="N114:N145" si="42">M114/$D$32</f>
        <v>4494.9524436748607</v>
      </c>
      <c r="O114" s="168">
        <f t="shared" si="38"/>
        <v>3128.4869007977031</v>
      </c>
      <c r="P114" s="169">
        <f t="shared" si="39"/>
        <v>4494.9524436748616</v>
      </c>
      <c r="Q114" s="125"/>
      <c r="R114" s="126"/>
    </row>
    <row r="115" spans="2:18" x14ac:dyDescent="0.3">
      <c r="H115" s="111">
        <v>111</v>
      </c>
      <c r="I115" s="135"/>
      <c r="J115" s="422"/>
      <c r="K115" s="423"/>
      <c r="L115" s="422"/>
      <c r="M115" s="163">
        <f t="shared" si="41"/>
        <v>4535.8156477082694</v>
      </c>
      <c r="N115" s="164">
        <f t="shared" si="42"/>
        <v>4535.8156477082694</v>
      </c>
      <c r="O115" s="168">
        <f t="shared" si="38"/>
        <v>3156.9276908049542</v>
      </c>
      <c r="P115" s="169">
        <f t="shared" si="39"/>
        <v>4535.8156477082675</v>
      </c>
      <c r="Q115" s="125"/>
      <c r="R115" s="136"/>
    </row>
    <row r="116" spans="2:18" x14ac:dyDescent="0.3">
      <c r="H116" s="111">
        <v>112</v>
      </c>
      <c r="I116" s="135"/>
      <c r="J116" s="422"/>
      <c r="K116" s="423"/>
      <c r="L116" s="422"/>
      <c r="M116" s="163">
        <f t="shared" si="41"/>
        <v>4576.6788517416762</v>
      </c>
      <c r="N116" s="164">
        <f t="shared" si="42"/>
        <v>4576.6788517416762</v>
      </c>
      <c r="O116" s="168">
        <f t="shared" si="38"/>
        <v>3185.3684808122066</v>
      </c>
      <c r="P116" s="169">
        <f t="shared" si="39"/>
        <v>4576.6788517416762</v>
      </c>
      <c r="Q116" s="125"/>
      <c r="R116" s="136"/>
    </row>
    <row r="117" spans="2:18" x14ac:dyDescent="0.3">
      <c r="H117" s="111">
        <v>113</v>
      </c>
      <c r="I117" s="135"/>
      <c r="J117" s="422"/>
      <c r="K117" s="423"/>
      <c r="L117" s="422"/>
      <c r="M117" s="163">
        <f t="shared" si="41"/>
        <v>4617.5420557750849</v>
      </c>
      <c r="N117" s="164">
        <f t="shared" si="42"/>
        <v>4617.5420557750849</v>
      </c>
      <c r="O117" s="168">
        <f t="shared" si="38"/>
        <v>3213.8092708194586</v>
      </c>
      <c r="P117" s="169">
        <f t="shared" si="39"/>
        <v>4617.542055775084</v>
      </c>
      <c r="Q117" s="125"/>
      <c r="R117" s="136"/>
    </row>
    <row r="118" spans="2:18" x14ac:dyDescent="0.3">
      <c r="H118" s="111">
        <v>114</v>
      </c>
      <c r="I118" s="135"/>
      <c r="J118" s="422"/>
      <c r="K118" s="423"/>
      <c r="L118" s="422"/>
      <c r="M118" s="163">
        <f t="shared" si="41"/>
        <v>4658.4052598084927</v>
      </c>
      <c r="N118" s="164">
        <f t="shared" si="42"/>
        <v>4658.4052598084927</v>
      </c>
      <c r="O118" s="168">
        <f t="shared" si="38"/>
        <v>3242.2500608267101</v>
      </c>
      <c r="P118" s="169">
        <f t="shared" si="39"/>
        <v>4658.4052598084918</v>
      </c>
      <c r="Q118" s="125"/>
      <c r="R118" s="136"/>
    </row>
    <row r="119" spans="2:18" x14ac:dyDescent="0.3">
      <c r="H119" s="123">
        <v>115</v>
      </c>
      <c r="I119" s="135"/>
      <c r="J119" s="422"/>
      <c r="K119" s="423"/>
      <c r="L119" s="422"/>
      <c r="M119" s="163">
        <f t="shared" si="41"/>
        <v>4699.2684638418996</v>
      </c>
      <c r="N119" s="164">
        <f t="shared" si="42"/>
        <v>4699.2684638418996</v>
      </c>
      <c r="O119" s="168">
        <f t="shared" si="38"/>
        <v>3270.690850833962</v>
      </c>
      <c r="P119" s="169">
        <f t="shared" si="39"/>
        <v>4699.2684638418996</v>
      </c>
      <c r="Q119" s="125"/>
      <c r="R119" s="136"/>
    </row>
    <row r="120" spans="2:18" x14ac:dyDescent="0.3">
      <c r="H120" s="111">
        <v>116</v>
      </c>
      <c r="I120" s="135"/>
      <c r="J120" s="422"/>
      <c r="K120" s="423"/>
      <c r="L120" s="422"/>
      <c r="M120" s="163">
        <f t="shared" si="41"/>
        <v>4740.1316678753074</v>
      </c>
      <c r="N120" s="164">
        <f t="shared" si="42"/>
        <v>4740.1316678753074</v>
      </c>
      <c r="O120" s="168">
        <f t="shared" ref="O120:O154" si="43">(H120*$E$33*336)/$E$22</f>
        <v>3299.1316408412135</v>
      </c>
      <c r="P120" s="169">
        <f t="shared" ref="P120:P151" si="44">O120/$D$33</f>
        <v>4740.1316678753074</v>
      </c>
      <c r="Q120" s="125"/>
      <c r="R120" s="136"/>
    </row>
    <row r="121" spans="2:18" x14ac:dyDescent="0.3">
      <c r="H121" s="111">
        <v>117</v>
      </c>
      <c r="I121" s="135"/>
      <c r="J121" s="422"/>
      <c r="K121" s="423"/>
      <c r="L121" s="422"/>
      <c r="M121" s="163">
        <f t="shared" si="41"/>
        <v>4780.9948719087151</v>
      </c>
      <c r="N121" s="164">
        <f t="shared" si="42"/>
        <v>4780.9948719087151</v>
      </c>
      <c r="O121" s="168">
        <f t="shared" si="43"/>
        <v>3327.572430848466</v>
      </c>
      <c r="P121" s="169">
        <f t="shared" si="44"/>
        <v>4780.994871908716</v>
      </c>
      <c r="Q121" s="125"/>
      <c r="R121" s="136"/>
    </row>
    <row r="122" spans="2:18" x14ac:dyDescent="0.3">
      <c r="H122" s="111">
        <v>118</v>
      </c>
      <c r="I122" s="135"/>
      <c r="J122" s="422"/>
      <c r="K122" s="423"/>
      <c r="L122" s="422"/>
      <c r="M122" s="163">
        <f t="shared" si="41"/>
        <v>4821.8580759421229</v>
      </c>
      <c r="N122" s="164">
        <f t="shared" si="42"/>
        <v>4821.8580759421229</v>
      </c>
      <c r="O122" s="168">
        <f t="shared" si="43"/>
        <v>3356.0132208557179</v>
      </c>
      <c r="P122" s="169">
        <f t="shared" si="44"/>
        <v>4821.8580759421238</v>
      </c>
      <c r="Q122" s="125"/>
      <c r="R122" s="136"/>
    </row>
    <row r="123" spans="2:18" x14ac:dyDescent="0.3">
      <c r="H123" s="111">
        <v>119</v>
      </c>
      <c r="I123" s="135"/>
      <c r="J123" s="422"/>
      <c r="K123" s="423"/>
      <c r="L123" s="422"/>
      <c r="M123" s="163">
        <f t="shared" si="41"/>
        <v>4862.7212799755307</v>
      </c>
      <c r="N123" s="164">
        <f t="shared" si="42"/>
        <v>4862.7212799755307</v>
      </c>
      <c r="O123" s="168">
        <f t="shared" si="43"/>
        <v>3384.454010862969</v>
      </c>
      <c r="P123" s="169">
        <f t="shared" si="44"/>
        <v>4862.7212799755307</v>
      </c>
      <c r="Q123" s="125"/>
      <c r="R123" s="136"/>
    </row>
    <row r="124" spans="2:18" x14ac:dyDescent="0.3">
      <c r="H124" s="123">
        <v>120</v>
      </c>
      <c r="I124" s="135"/>
      <c r="J124" s="422"/>
      <c r="K124" s="423"/>
      <c r="L124" s="422"/>
      <c r="M124" s="163">
        <f t="shared" si="41"/>
        <v>4903.5844840089394</v>
      </c>
      <c r="N124" s="164">
        <f t="shared" si="42"/>
        <v>4903.5844840089394</v>
      </c>
      <c r="O124" s="168">
        <f t="shared" si="43"/>
        <v>3412.8948008702214</v>
      </c>
      <c r="P124" s="169">
        <f t="shared" si="44"/>
        <v>4903.5844840089394</v>
      </c>
      <c r="Q124" s="125"/>
      <c r="R124" s="136"/>
    </row>
    <row r="125" spans="2:18" x14ac:dyDescent="0.3">
      <c r="H125" s="111">
        <v>121</v>
      </c>
      <c r="I125" s="135"/>
      <c r="J125" s="422"/>
      <c r="K125" s="423"/>
      <c r="L125" s="422"/>
      <c r="M125" s="163">
        <f t="shared" si="41"/>
        <v>4944.4476880423463</v>
      </c>
      <c r="N125" s="164">
        <f t="shared" si="42"/>
        <v>4944.4476880423463</v>
      </c>
      <c r="O125" s="168">
        <f t="shared" si="43"/>
        <v>3441.3355908774729</v>
      </c>
      <c r="P125" s="169">
        <f t="shared" si="44"/>
        <v>4944.4476880423463</v>
      </c>
      <c r="Q125" s="125"/>
      <c r="R125" s="136"/>
    </row>
    <row r="126" spans="2:18" x14ac:dyDescent="0.3">
      <c r="H126" s="111">
        <v>122</v>
      </c>
      <c r="I126" s="135"/>
      <c r="J126" s="422"/>
      <c r="K126" s="423"/>
      <c r="L126" s="422"/>
      <c r="M126" s="163">
        <f t="shared" si="41"/>
        <v>4985.3108920757541</v>
      </c>
      <c r="N126" s="164">
        <f t="shared" si="42"/>
        <v>4985.3108920757541</v>
      </c>
      <c r="O126" s="168">
        <f t="shared" si="43"/>
        <v>3469.7763808847249</v>
      </c>
      <c r="P126" s="169">
        <f t="shared" si="44"/>
        <v>4985.3108920757541</v>
      </c>
      <c r="Q126" s="125"/>
      <c r="R126" s="136"/>
    </row>
    <row r="127" spans="2:18" x14ac:dyDescent="0.3">
      <c r="H127" s="111">
        <v>123</v>
      </c>
      <c r="I127" s="135"/>
      <c r="J127" s="422"/>
      <c r="K127" s="423"/>
      <c r="L127" s="422"/>
      <c r="M127" s="163">
        <f t="shared" si="41"/>
        <v>5026.1740961091627</v>
      </c>
      <c r="N127" s="164">
        <f t="shared" si="42"/>
        <v>5026.1740961091627</v>
      </c>
      <c r="O127" s="168">
        <f t="shared" si="43"/>
        <v>3498.2171708919768</v>
      </c>
      <c r="P127" s="169">
        <f t="shared" si="44"/>
        <v>5026.1740961091627</v>
      </c>
      <c r="Q127" s="125"/>
      <c r="R127" s="136"/>
    </row>
    <row r="128" spans="2:18" x14ac:dyDescent="0.3">
      <c r="B128" s="415"/>
      <c r="C128" s="417"/>
      <c r="D128" s="417"/>
      <c r="E128" s="417"/>
      <c r="F128" s="415"/>
      <c r="H128" s="111">
        <v>124</v>
      </c>
      <c r="I128" s="135"/>
      <c r="J128" s="422"/>
      <c r="K128" s="423"/>
      <c r="L128" s="422"/>
      <c r="M128" s="163">
        <f t="shared" si="41"/>
        <v>5067.0373001425705</v>
      </c>
      <c r="N128" s="164">
        <f t="shared" si="42"/>
        <v>5067.0373001425705</v>
      </c>
      <c r="O128" s="168">
        <f t="shared" si="43"/>
        <v>3526.6579608992283</v>
      </c>
      <c r="P128" s="169">
        <f t="shared" si="44"/>
        <v>5067.0373001425696</v>
      </c>
      <c r="Q128" s="125"/>
      <c r="R128" s="136"/>
    </row>
    <row r="129" spans="2:18" x14ac:dyDescent="0.3">
      <c r="B129" s="415"/>
      <c r="C129" s="415"/>
      <c r="D129" s="415"/>
      <c r="E129" s="415"/>
      <c r="F129" s="415"/>
      <c r="H129" s="123">
        <v>125</v>
      </c>
      <c r="I129" s="135"/>
      <c r="J129" s="422"/>
      <c r="K129" s="423"/>
      <c r="L129" s="422"/>
      <c r="M129" s="163">
        <f t="shared" si="41"/>
        <v>5107.9005041759783</v>
      </c>
      <c r="N129" s="164">
        <f t="shared" si="42"/>
        <v>5107.9005041759783</v>
      </c>
      <c r="O129" s="168">
        <f t="shared" si="43"/>
        <v>3555.0987509064807</v>
      </c>
      <c r="P129" s="169">
        <f t="shared" si="44"/>
        <v>5107.9005041759783</v>
      </c>
      <c r="Q129" s="125"/>
      <c r="R129" s="136"/>
    </row>
    <row r="130" spans="2:18" x14ac:dyDescent="0.3">
      <c r="B130" s="415"/>
      <c r="C130" s="416"/>
      <c r="D130" s="416"/>
      <c r="E130" s="416"/>
      <c r="F130" s="415"/>
      <c r="H130" s="111">
        <v>126</v>
      </c>
      <c r="I130" s="135"/>
      <c r="J130" s="422"/>
      <c r="K130" s="423"/>
      <c r="L130" s="422"/>
      <c r="M130" s="163">
        <f t="shared" si="41"/>
        <v>5148.7637082093861</v>
      </c>
      <c r="N130" s="164">
        <f t="shared" si="42"/>
        <v>5148.7637082093861</v>
      </c>
      <c r="O130" s="168">
        <f t="shared" si="43"/>
        <v>3583.5395409137327</v>
      </c>
      <c r="P130" s="169">
        <f t="shared" si="44"/>
        <v>5148.7637082093861</v>
      </c>
      <c r="Q130" s="125"/>
      <c r="R130" s="136"/>
    </row>
    <row r="131" spans="2:18" x14ac:dyDescent="0.3">
      <c r="B131" s="415"/>
      <c r="C131" s="416"/>
      <c r="D131" s="416"/>
      <c r="E131" s="416"/>
      <c r="F131" s="415"/>
      <c r="H131" s="111">
        <v>127</v>
      </c>
      <c r="I131" s="135"/>
      <c r="J131" s="422"/>
      <c r="K131" s="423"/>
      <c r="L131" s="422"/>
      <c r="M131" s="163">
        <f t="shared" si="41"/>
        <v>5189.6269122427939</v>
      </c>
      <c r="N131" s="164">
        <f t="shared" si="42"/>
        <v>5189.6269122427939</v>
      </c>
      <c r="O131" s="168">
        <f t="shared" si="43"/>
        <v>3611.9803309209838</v>
      </c>
      <c r="P131" s="169">
        <f t="shared" si="44"/>
        <v>5189.626912242793</v>
      </c>
      <c r="Q131" s="125"/>
      <c r="R131" s="136"/>
    </row>
    <row r="132" spans="2:18" x14ac:dyDescent="0.3">
      <c r="B132" s="415"/>
      <c r="C132" s="416"/>
      <c r="D132" s="416"/>
      <c r="E132" s="416"/>
      <c r="F132" s="415"/>
      <c r="H132" s="111">
        <v>128</v>
      </c>
      <c r="I132" s="135"/>
      <c r="J132" s="422"/>
      <c r="K132" s="423"/>
      <c r="L132" s="422"/>
      <c r="M132" s="163">
        <f t="shared" si="41"/>
        <v>5230.4901162762017</v>
      </c>
      <c r="N132" s="164">
        <f t="shared" si="42"/>
        <v>5230.4901162762017</v>
      </c>
      <c r="O132" s="168">
        <f t="shared" si="43"/>
        <v>3640.4211209282362</v>
      </c>
      <c r="P132" s="169">
        <f t="shared" si="44"/>
        <v>5230.4901162762017</v>
      </c>
      <c r="Q132" s="125"/>
      <c r="R132" s="136"/>
    </row>
    <row r="133" spans="2:18" x14ac:dyDescent="0.3">
      <c r="B133" s="415"/>
      <c r="C133" s="417"/>
      <c r="D133" s="417"/>
      <c r="E133" s="417"/>
      <c r="F133" s="415"/>
      <c r="H133" s="111">
        <v>129</v>
      </c>
      <c r="I133" s="135"/>
      <c r="J133" s="422"/>
      <c r="K133" s="423"/>
      <c r="L133" s="422"/>
      <c r="M133" s="163">
        <f t="shared" si="41"/>
        <v>5271.3533203096094</v>
      </c>
      <c r="N133" s="164">
        <f t="shared" si="42"/>
        <v>5271.3533203096094</v>
      </c>
      <c r="O133" s="168">
        <f t="shared" si="43"/>
        <v>3668.8619109354877</v>
      </c>
      <c r="P133" s="169">
        <f t="shared" si="44"/>
        <v>5271.3533203096094</v>
      </c>
      <c r="Q133" s="125"/>
      <c r="R133" s="136"/>
    </row>
    <row r="134" spans="2:18" x14ac:dyDescent="0.3">
      <c r="B134" s="415"/>
      <c r="C134" s="415"/>
      <c r="D134" s="415"/>
      <c r="E134" s="415"/>
      <c r="F134" s="415"/>
      <c r="H134" s="123">
        <v>130</v>
      </c>
      <c r="I134" s="135"/>
      <c r="J134" s="422"/>
      <c r="K134" s="423"/>
      <c r="L134" s="422"/>
      <c r="M134" s="163">
        <f t="shared" si="41"/>
        <v>5312.2165243430172</v>
      </c>
      <c r="N134" s="164">
        <f t="shared" si="42"/>
        <v>5312.2165243430172</v>
      </c>
      <c r="O134" s="168">
        <f t="shared" si="43"/>
        <v>3697.3027009427396</v>
      </c>
      <c r="P134" s="169">
        <f t="shared" si="44"/>
        <v>5312.2165243430172</v>
      </c>
      <c r="Q134" s="125"/>
      <c r="R134" s="136"/>
    </row>
    <row r="135" spans="2:18" x14ac:dyDescent="0.3">
      <c r="B135" s="415"/>
      <c r="C135" s="415"/>
      <c r="D135" s="415"/>
      <c r="E135" s="415"/>
      <c r="F135" s="415"/>
      <c r="H135" s="111">
        <v>131</v>
      </c>
      <c r="I135" s="135"/>
      <c r="J135" s="422"/>
      <c r="K135" s="423"/>
      <c r="L135" s="422"/>
      <c r="M135" s="163">
        <f t="shared" si="41"/>
        <v>5353.079728376425</v>
      </c>
      <c r="N135" s="164">
        <f t="shared" si="42"/>
        <v>5353.079728376425</v>
      </c>
      <c r="O135" s="168">
        <f t="shared" si="43"/>
        <v>3725.7434909499912</v>
      </c>
      <c r="P135" s="169">
        <f t="shared" si="44"/>
        <v>5353.0797283764241</v>
      </c>
      <c r="Q135" s="125"/>
      <c r="R135" s="136"/>
    </row>
    <row r="136" spans="2:18" x14ac:dyDescent="0.3">
      <c r="B136" s="415"/>
      <c r="C136" s="417"/>
      <c r="D136" s="417"/>
      <c r="E136" s="417"/>
      <c r="F136" s="415"/>
      <c r="H136" s="111">
        <v>132</v>
      </c>
      <c r="I136" s="135"/>
      <c r="J136" s="422"/>
      <c r="K136" s="423"/>
      <c r="L136" s="422"/>
      <c r="M136" s="163">
        <f t="shared" si="41"/>
        <v>5393.9429324098337</v>
      </c>
      <c r="N136" s="164">
        <f t="shared" si="42"/>
        <v>5393.9429324098337</v>
      </c>
      <c r="O136" s="168">
        <f t="shared" si="43"/>
        <v>3754.1842809572431</v>
      </c>
      <c r="P136" s="169">
        <f t="shared" si="44"/>
        <v>5393.9429324098328</v>
      </c>
      <c r="Q136" s="125"/>
      <c r="R136" s="136"/>
    </row>
    <row r="137" spans="2:18" x14ac:dyDescent="0.3">
      <c r="B137" s="415"/>
      <c r="C137" s="415"/>
      <c r="D137" s="415"/>
      <c r="E137" s="415"/>
      <c r="F137" s="415"/>
      <c r="H137" s="111">
        <v>133</v>
      </c>
      <c r="I137" s="135"/>
      <c r="J137" s="422"/>
      <c r="K137" s="423"/>
      <c r="L137" s="422"/>
      <c r="M137" s="163">
        <f t="shared" si="41"/>
        <v>5434.8061364432406</v>
      </c>
      <c r="N137" s="164">
        <f t="shared" si="42"/>
        <v>5434.8061364432406</v>
      </c>
      <c r="O137" s="168">
        <f t="shared" si="43"/>
        <v>3782.6250709644955</v>
      </c>
      <c r="P137" s="169">
        <f t="shared" si="44"/>
        <v>5434.8061364432415</v>
      </c>
      <c r="Q137" s="125"/>
      <c r="R137" s="136"/>
    </row>
    <row r="138" spans="2:18" x14ac:dyDescent="0.3">
      <c r="B138" s="415"/>
      <c r="C138" s="415"/>
      <c r="D138" s="418"/>
      <c r="E138" s="418"/>
      <c r="F138" s="415"/>
      <c r="H138" s="111">
        <v>134</v>
      </c>
      <c r="I138" s="135"/>
      <c r="J138" s="422"/>
      <c r="K138" s="423"/>
      <c r="L138" s="422"/>
      <c r="M138" s="163">
        <f t="shared" si="41"/>
        <v>5475.6693404766493</v>
      </c>
      <c r="N138" s="164">
        <f t="shared" si="42"/>
        <v>5475.6693404766493</v>
      </c>
      <c r="O138" s="168">
        <f t="shared" si="43"/>
        <v>3811.0658609717466</v>
      </c>
      <c r="P138" s="169">
        <f t="shared" si="44"/>
        <v>5475.6693404766474</v>
      </c>
      <c r="Q138" s="125"/>
      <c r="R138" s="136"/>
    </row>
    <row r="139" spans="2:18" x14ac:dyDescent="0.3">
      <c r="B139" s="415"/>
      <c r="C139" s="415"/>
      <c r="D139" s="418"/>
      <c r="E139" s="418"/>
      <c r="F139" s="415"/>
      <c r="H139" s="123">
        <v>135</v>
      </c>
      <c r="I139" s="135"/>
      <c r="J139" s="422"/>
      <c r="K139" s="423"/>
      <c r="L139" s="422"/>
      <c r="M139" s="163">
        <f t="shared" si="41"/>
        <v>5516.5325445100571</v>
      </c>
      <c r="N139" s="164">
        <f t="shared" si="42"/>
        <v>5516.5325445100571</v>
      </c>
      <c r="O139" s="168">
        <f t="shared" si="43"/>
        <v>3839.506650978999</v>
      </c>
      <c r="P139" s="169">
        <f t="shared" si="44"/>
        <v>5516.5325445100561</v>
      </c>
      <c r="Q139" s="125"/>
      <c r="R139" s="136"/>
    </row>
    <row r="140" spans="2:18" x14ac:dyDescent="0.3">
      <c r="B140" s="415"/>
      <c r="C140" s="415"/>
      <c r="D140" s="418"/>
      <c r="E140" s="418"/>
      <c r="F140" s="415"/>
      <c r="H140" s="111">
        <v>136</v>
      </c>
      <c r="I140" s="135"/>
      <c r="J140" s="422"/>
      <c r="K140" s="423"/>
      <c r="L140" s="422"/>
      <c r="M140" s="163">
        <f t="shared" si="41"/>
        <v>5557.3957485434639</v>
      </c>
      <c r="N140" s="164">
        <f t="shared" si="42"/>
        <v>5557.3957485434639</v>
      </c>
      <c r="O140" s="168">
        <f t="shared" si="43"/>
        <v>3867.947440986251</v>
      </c>
      <c r="P140" s="169">
        <f t="shared" si="44"/>
        <v>5557.3957485434648</v>
      </c>
      <c r="Q140" s="125"/>
      <c r="R140" s="136"/>
    </row>
    <row r="141" spans="2:18" x14ac:dyDescent="0.3">
      <c r="B141" s="415"/>
      <c r="C141" s="419"/>
      <c r="D141" s="418"/>
      <c r="E141" s="420"/>
      <c r="F141" s="415"/>
      <c r="H141" s="111">
        <v>137</v>
      </c>
      <c r="I141" s="135"/>
      <c r="J141" s="422"/>
      <c r="K141" s="423"/>
      <c r="L141" s="422"/>
      <c r="M141" s="163">
        <f t="shared" si="41"/>
        <v>5598.2589525768717</v>
      </c>
      <c r="N141" s="164">
        <f t="shared" si="42"/>
        <v>5598.2589525768717</v>
      </c>
      <c r="O141" s="168">
        <f t="shared" si="43"/>
        <v>3896.3882309935025</v>
      </c>
      <c r="P141" s="169">
        <f t="shared" si="44"/>
        <v>5598.2589525768717</v>
      </c>
      <c r="Q141" s="125"/>
      <c r="R141" s="136"/>
    </row>
    <row r="142" spans="2:18" x14ac:dyDescent="0.3">
      <c r="B142" s="415"/>
      <c r="C142" s="415"/>
      <c r="D142" s="418"/>
      <c r="E142" s="418"/>
      <c r="F142" s="415"/>
      <c r="H142" s="111">
        <v>138</v>
      </c>
      <c r="I142" s="135"/>
      <c r="J142" s="422"/>
      <c r="K142" s="423"/>
      <c r="L142" s="422"/>
      <c r="M142" s="163">
        <f t="shared" si="41"/>
        <v>5639.1221566102804</v>
      </c>
      <c r="N142" s="164">
        <f t="shared" si="42"/>
        <v>5639.1221566102804</v>
      </c>
      <c r="O142" s="168">
        <f t="shared" si="43"/>
        <v>3924.8290210007544</v>
      </c>
      <c r="P142" s="169">
        <f t="shared" si="44"/>
        <v>5639.1221566102795</v>
      </c>
      <c r="Q142" s="125"/>
      <c r="R142" s="136"/>
    </row>
    <row r="143" spans="2:18" x14ac:dyDescent="0.3">
      <c r="B143" s="415"/>
      <c r="C143" s="415"/>
      <c r="D143" s="418"/>
      <c r="E143" s="418"/>
      <c r="F143" s="415"/>
      <c r="H143" s="111">
        <v>139</v>
      </c>
      <c r="I143" s="135"/>
      <c r="J143" s="422"/>
      <c r="K143" s="423"/>
      <c r="L143" s="422"/>
      <c r="M143" s="163">
        <f t="shared" si="41"/>
        <v>5679.9853606436873</v>
      </c>
      <c r="N143" s="164">
        <f t="shared" si="42"/>
        <v>5679.9853606436873</v>
      </c>
      <c r="O143" s="168">
        <f t="shared" si="43"/>
        <v>3953.2698110080059</v>
      </c>
      <c r="P143" s="169">
        <f t="shared" si="44"/>
        <v>5679.9853606436873</v>
      </c>
      <c r="Q143" s="125"/>
      <c r="R143" s="136"/>
    </row>
    <row r="144" spans="2:18" x14ac:dyDescent="0.3">
      <c r="B144" s="415"/>
      <c r="C144" s="419"/>
      <c r="D144" s="418"/>
      <c r="E144" s="420"/>
      <c r="F144" s="415"/>
      <c r="H144" s="123">
        <v>140</v>
      </c>
      <c r="I144" s="135"/>
      <c r="J144" s="422"/>
      <c r="K144" s="423"/>
      <c r="L144" s="422"/>
      <c r="M144" s="163">
        <f t="shared" si="41"/>
        <v>5720.8485646770951</v>
      </c>
      <c r="N144" s="164">
        <f t="shared" si="42"/>
        <v>5720.8485646770951</v>
      </c>
      <c r="O144" s="168">
        <f t="shared" si="43"/>
        <v>3981.7106010152579</v>
      </c>
      <c r="P144" s="169">
        <f t="shared" si="44"/>
        <v>5720.8485646770951</v>
      </c>
      <c r="Q144" s="125"/>
      <c r="R144" s="136"/>
    </row>
    <row r="145" spans="2:18" x14ac:dyDescent="0.3">
      <c r="B145" s="415"/>
      <c r="C145" s="415"/>
      <c r="D145" s="418"/>
      <c r="E145" s="418"/>
      <c r="F145" s="415"/>
      <c r="H145" s="111">
        <v>141</v>
      </c>
      <c r="I145" s="135"/>
      <c r="J145" s="422"/>
      <c r="K145" s="423"/>
      <c r="L145" s="422"/>
      <c r="M145" s="163">
        <f t="shared" si="41"/>
        <v>5761.7117687105028</v>
      </c>
      <c r="N145" s="164">
        <f t="shared" si="42"/>
        <v>5761.7117687105028</v>
      </c>
      <c r="O145" s="168">
        <f t="shared" si="43"/>
        <v>4010.1513910225103</v>
      </c>
      <c r="P145" s="169">
        <f t="shared" si="44"/>
        <v>5761.7117687105037</v>
      </c>
      <c r="Q145" s="125"/>
      <c r="R145" s="136"/>
    </row>
    <row r="146" spans="2:18" x14ac:dyDescent="0.3">
      <c r="B146" s="415"/>
      <c r="C146" s="415"/>
      <c r="D146" s="418"/>
      <c r="E146" s="418"/>
      <c r="F146" s="415"/>
      <c r="H146" s="111">
        <v>142</v>
      </c>
      <c r="I146" s="135"/>
      <c r="J146" s="422"/>
      <c r="K146" s="423"/>
      <c r="L146" s="422"/>
      <c r="M146" s="163">
        <f t="shared" ref="M146:M154" si="45">(H146*$E$32*336)/$E$22</f>
        <v>5802.5749727439115</v>
      </c>
      <c r="N146" s="164">
        <f t="shared" ref="N146:N177" si="46">M146/$D$32</f>
        <v>5802.5749727439115</v>
      </c>
      <c r="O146" s="168">
        <f t="shared" si="43"/>
        <v>4038.5921810297614</v>
      </c>
      <c r="P146" s="169">
        <f t="shared" si="44"/>
        <v>5802.5749727439106</v>
      </c>
      <c r="Q146" s="125"/>
      <c r="R146" s="136"/>
    </row>
    <row r="147" spans="2:18" x14ac:dyDescent="0.3">
      <c r="B147" s="415"/>
      <c r="C147" s="415"/>
      <c r="D147" s="418"/>
      <c r="E147" s="418"/>
      <c r="F147" s="415"/>
      <c r="H147" s="111">
        <v>143</v>
      </c>
      <c r="I147" s="135"/>
      <c r="J147" s="422"/>
      <c r="K147" s="423"/>
      <c r="L147" s="422"/>
      <c r="M147" s="163">
        <f t="shared" si="45"/>
        <v>5843.4381767773193</v>
      </c>
      <c r="N147" s="164">
        <f t="shared" si="46"/>
        <v>5843.4381767773193</v>
      </c>
      <c r="O147" s="168">
        <f t="shared" si="43"/>
        <v>4067.0329710370138</v>
      </c>
      <c r="P147" s="169">
        <f t="shared" si="44"/>
        <v>5843.4381767773193</v>
      </c>
      <c r="Q147" s="125"/>
      <c r="R147" s="136"/>
    </row>
    <row r="148" spans="2:18" x14ac:dyDescent="0.3">
      <c r="B148" s="415"/>
      <c r="C148" s="415"/>
      <c r="D148" s="418"/>
      <c r="E148" s="418"/>
      <c r="F148" s="415"/>
      <c r="H148" s="111">
        <v>144</v>
      </c>
      <c r="I148" s="135"/>
      <c r="J148" s="422"/>
      <c r="K148" s="423"/>
      <c r="L148" s="422"/>
      <c r="M148" s="163">
        <f t="shared" si="45"/>
        <v>5884.3013808107271</v>
      </c>
      <c r="N148" s="164">
        <f t="shared" si="46"/>
        <v>5884.3013808107271</v>
      </c>
      <c r="O148" s="168">
        <f t="shared" si="43"/>
        <v>4095.4737610442653</v>
      </c>
      <c r="P148" s="169">
        <f t="shared" si="44"/>
        <v>5884.3013808107262</v>
      </c>
      <c r="Q148" s="125"/>
      <c r="R148" s="136"/>
    </row>
    <row r="149" spans="2:18" x14ac:dyDescent="0.3">
      <c r="B149" s="415"/>
      <c r="C149" s="415"/>
      <c r="D149" s="418"/>
      <c r="E149" s="418"/>
      <c r="F149" s="415"/>
      <c r="H149" s="123">
        <v>145</v>
      </c>
      <c r="I149" s="135"/>
      <c r="J149" s="422"/>
      <c r="K149" s="423"/>
      <c r="L149" s="422"/>
      <c r="M149" s="163">
        <f t="shared" si="45"/>
        <v>5925.1645848441349</v>
      </c>
      <c r="N149" s="164">
        <f t="shared" si="46"/>
        <v>5925.1645848441349</v>
      </c>
      <c r="O149" s="168">
        <f t="shared" si="43"/>
        <v>4123.9145510515173</v>
      </c>
      <c r="P149" s="169">
        <f t="shared" si="44"/>
        <v>5925.164584844134</v>
      </c>
      <c r="Q149" s="125"/>
      <c r="R149" s="136"/>
    </row>
    <row r="150" spans="2:18" x14ac:dyDescent="0.3">
      <c r="H150" s="111">
        <v>146</v>
      </c>
      <c r="I150" s="135"/>
      <c r="J150" s="422"/>
      <c r="K150" s="423"/>
      <c r="L150" s="422"/>
      <c r="M150" s="163">
        <f t="shared" si="45"/>
        <v>5966.0277888775418</v>
      </c>
      <c r="N150" s="164">
        <f t="shared" si="46"/>
        <v>5966.0277888775418</v>
      </c>
      <c r="O150" s="168">
        <f t="shared" si="43"/>
        <v>4152.3553410587683</v>
      </c>
      <c r="P150" s="169">
        <f t="shared" si="44"/>
        <v>5966.0277888775408</v>
      </c>
      <c r="Q150" s="125"/>
      <c r="R150" s="136"/>
    </row>
    <row r="151" spans="2:18" x14ac:dyDescent="0.3">
      <c r="H151" s="111">
        <v>147</v>
      </c>
      <c r="I151" s="135"/>
      <c r="J151" s="422"/>
      <c r="K151" s="423"/>
      <c r="L151" s="422"/>
      <c r="M151" s="163">
        <f t="shared" si="45"/>
        <v>6006.8909929109504</v>
      </c>
      <c r="N151" s="164">
        <f t="shared" si="46"/>
        <v>6006.8909929109504</v>
      </c>
      <c r="O151" s="168">
        <f t="shared" si="43"/>
        <v>4180.7961310660212</v>
      </c>
      <c r="P151" s="169">
        <f t="shared" si="44"/>
        <v>6006.8909929109504</v>
      </c>
      <c r="Q151" s="125"/>
      <c r="R151" s="136"/>
    </row>
    <row r="152" spans="2:18" x14ac:dyDescent="0.3">
      <c r="H152" s="111">
        <v>148</v>
      </c>
      <c r="I152" s="135"/>
      <c r="J152" s="422"/>
      <c r="K152" s="423"/>
      <c r="L152" s="422"/>
      <c r="M152" s="163">
        <f t="shared" si="45"/>
        <v>6047.7541969443582</v>
      </c>
      <c r="N152" s="164">
        <f t="shared" si="46"/>
        <v>6047.7541969443582</v>
      </c>
      <c r="O152" s="168">
        <f t="shared" si="43"/>
        <v>4209.2369210732732</v>
      </c>
      <c r="P152" s="169">
        <f t="shared" ref="P152:P183" si="47">O152/$D$33</f>
        <v>6047.7541969443582</v>
      </c>
      <c r="Q152" s="125"/>
      <c r="R152" s="136"/>
    </row>
    <row r="153" spans="2:18" x14ac:dyDescent="0.3">
      <c r="H153" s="111">
        <v>149</v>
      </c>
      <c r="I153" s="135"/>
      <c r="J153" s="422"/>
      <c r="K153" s="423"/>
      <c r="L153" s="422"/>
      <c r="M153" s="163">
        <f t="shared" si="45"/>
        <v>6088.617400977766</v>
      </c>
      <c r="N153" s="164">
        <f t="shared" si="46"/>
        <v>6088.617400977766</v>
      </c>
      <c r="O153" s="168">
        <f t="shared" si="43"/>
        <v>4237.6777110805251</v>
      </c>
      <c r="P153" s="169">
        <f t="shared" si="47"/>
        <v>6088.617400977766</v>
      </c>
      <c r="Q153" s="125"/>
      <c r="R153" s="136"/>
    </row>
    <row r="154" spans="2:18" ht="17.25" thickBot="1" x14ac:dyDescent="0.35">
      <c r="H154" s="129">
        <v>150</v>
      </c>
      <c r="I154" s="137"/>
      <c r="J154" s="138"/>
      <c r="K154" s="139"/>
      <c r="L154" s="138"/>
      <c r="M154" s="327">
        <f t="shared" si="45"/>
        <v>6129.4806050111738</v>
      </c>
      <c r="N154" s="328">
        <f t="shared" si="46"/>
        <v>6129.4806050111738</v>
      </c>
      <c r="O154" s="207">
        <f t="shared" si="43"/>
        <v>4266.1185010877762</v>
      </c>
      <c r="P154" s="208">
        <f t="shared" si="47"/>
        <v>6129.4806050111729</v>
      </c>
      <c r="Q154" s="133"/>
      <c r="R154" s="140"/>
    </row>
  </sheetData>
  <mergeCells count="45">
    <mergeCell ref="C59:E59"/>
    <mergeCell ref="C28:E28"/>
    <mergeCell ref="B1:AD1"/>
    <mergeCell ref="W2:X2"/>
    <mergeCell ref="W4:X4"/>
    <mergeCell ref="C38:E38"/>
    <mergeCell ref="C39:E39"/>
    <mergeCell ref="A1:A4"/>
    <mergeCell ref="B27:F27"/>
    <mergeCell ref="B3:G3"/>
    <mergeCell ref="B4:G4"/>
    <mergeCell ref="C49:E49"/>
    <mergeCell ref="AC4:AD4"/>
    <mergeCell ref="I4:J4"/>
    <mergeCell ref="K4:L4"/>
    <mergeCell ref="M4:N4"/>
    <mergeCell ref="O4:P4"/>
    <mergeCell ref="Q4:R4"/>
    <mergeCell ref="U4:V4"/>
    <mergeCell ref="K9:L9"/>
    <mergeCell ref="O8:P8"/>
    <mergeCell ref="O9:P9"/>
    <mergeCell ref="Y2:Z2"/>
    <mergeCell ref="AA2:AB2"/>
    <mergeCell ref="M9:N9"/>
    <mergeCell ref="Y4:Z4"/>
    <mergeCell ref="AA4:AB4"/>
    <mergeCell ref="O6:P6"/>
    <mergeCell ref="O7:P7"/>
    <mergeCell ref="AC2:AD2"/>
    <mergeCell ref="B2:C2"/>
    <mergeCell ref="D2:G2"/>
    <mergeCell ref="I2:J2"/>
    <mergeCell ref="K2:L2"/>
    <mergeCell ref="M2:N2"/>
    <mergeCell ref="O2:P2"/>
    <mergeCell ref="Q2:R2"/>
    <mergeCell ref="U2:V2"/>
    <mergeCell ref="B6:F6"/>
    <mergeCell ref="K6:L6"/>
    <mergeCell ref="K7:L7"/>
    <mergeCell ref="K8:L8"/>
    <mergeCell ref="M6:N6"/>
    <mergeCell ref="M7:N7"/>
    <mergeCell ref="M8:N8"/>
  </mergeCells>
  <phoneticPr fontId="3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18E87-BFCF-4860-873B-9D2E43DBD9A1}">
  <dimension ref="A1:AF154"/>
  <sheetViews>
    <sheetView workbookViewId="0">
      <pane ySplit="4" topLeftCell="A5" activePane="bottomLeft" state="frozen"/>
      <selection pane="bottomLeft" sqref="A1:A4"/>
    </sheetView>
  </sheetViews>
  <sheetFormatPr defaultRowHeight="16.5" x14ac:dyDescent="0.3"/>
  <cols>
    <col min="1" max="2" width="3.7109375" style="144" customWidth="1"/>
    <col min="3" max="3" width="27.28515625" style="144" bestFit="1" customWidth="1"/>
    <col min="4" max="4" width="5.5703125" style="144" bestFit="1" customWidth="1"/>
    <col min="5" max="5" width="9.28515625" style="144" bestFit="1" customWidth="1"/>
    <col min="6" max="7" width="3.7109375" style="144" customWidth="1"/>
    <col min="8" max="18" width="7.7109375" style="144" customWidth="1"/>
    <col min="19" max="19" width="3.7109375" style="144" customWidth="1"/>
    <col min="20" max="30" width="7.7109375" style="144" customWidth="1"/>
    <col min="31" max="31" width="3.7109375" style="144" customWidth="1"/>
    <col min="32" max="32" width="39.28515625" style="144" bestFit="1" customWidth="1"/>
    <col min="33" max="16384" width="9.140625" style="144"/>
  </cols>
  <sheetData>
    <row r="1" spans="1:32" s="142" customFormat="1" ht="32.25" thickBot="1" x14ac:dyDescent="0.55000000000000004">
      <c r="A1" s="609"/>
      <c r="B1" s="611" t="s">
        <v>288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3"/>
    </row>
    <row r="2" spans="1:32" x14ac:dyDescent="0.3">
      <c r="A2" s="609"/>
      <c r="B2" s="498" t="s">
        <v>2</v>
      </c>
      <c r="C2" s="498"/>
      <c r="D2" s="499">
        <v>44756</v>
      </c>
      <c r="E2" s="499"/>
      <c r="F2" s="499"/>
      <c r="G2" s="499"/>
      <c r="H2" s="143"/>
      <c r="I2" s="545" t="s">
        <v>250</v>
      </c>
      <c r="J2" s="546"/>
      <c r="K2" s="547" t="s">
        <v>251</v>
      </c>
      <c r="L2" s="548"/>
      <c r="M2" s="549" t="s">
        <v>252</v>
      </c>
      <c r="N2" s="550"/>
      <c r="O2" s="551" t="s">
        <v>253</v>
      </c>
      <c r="P2" s="552"/>
      <c r="Q2" s="559" t="s">
        <v>256</v>
      </c>
      <c r="R2" s="560"/>
      <c r="T2" s="98"/>
      <c r="U2" s="545" t="s">
        <v>250</v>
      </c>
      <c r="V2" s="546"/>
      <c r="W2" s="547" t="s">
        <v>251</v>
      </c>
      <c r="X2" s="548"/>
      <c r="Y2" s="549" t="s">
        <v>252</v>
      </c>
      <c r="Z2" s="550"/>
      <c r="AA2" s="551" t="s">
        <v>253</v>
      </c>
      <c r="AB2" s="552"/>
      <c r="AC2" s="559" t="s">
        <v>256</v>
      </c>
      <c r="AD2" s="560"/>
      <c r="AF2" s="145" t="s">
        <v>257</v>
      </c>
    </row>
    <row r="3" spans="1:32" x14ac:dyDescent="0.3">
      <c r="A3" s="609"/>
      <c r="B3" s="508" t="s">
        <v>292</v>
      </c>
      <c r="C3" s="508"/>
      <c r="D3" s="508"/>
      <c r="E3" s="508"/>
      <c r="F3" s="508"/>
      <c r="G3" s="508"/>
      <c r="H3" s="143" t="s">
        <v>258</v>
      </c>
      <c r="I3" s="146" t="s">
        <v>17</v>
      </c>
      <c r="J3" s="146" t="s">
        <v>259</v>
      </c>
      <c r="K3" s="99" t="s">
        <v>17</v>
      </c>
      <c r="L3" s="99" t="s">
        <v>259</v>
      </c>
      <c r="M3" s="101" t="s">
        <v>17</v>
      </c>
      <c r="N3" s="101" t="s">
        <v>259</v>
      </c>
      <c r="O3" s="147" t="s">
        <v>17</v>
      </c>
      <c r="P3" s="147" t="s">
        <v>259</v>
      </c>
      <c r="Q3" s="100" t="s">
        <v>17</v>
      </c>
      <c r="R3" s="148" t="s">
        <v>259</v>
      </c>
      <c r="T3" s="98" t="s">
        <v>258</v>
      </c>
      <c r="U3" s="146" t="s">
        <v>17</v>
      </c>
      <c r="V3" s="146" t="s">
        <v>259</v>
      </c>
      <c r="W3" s="99" t="s">
        <v>17</v>
      </c>
      <c r="X3" s="99" t="s">
        <v>259</v>
      </c>
      <c r="Y3" s="101" t="s">
        <v>17</v>
      </c>
      <c r="Z3" s="101" t="s">
        <v>259</v>
      </c>
      <c r="AA3" s="147" t="s">
        <v>17</v>
      </c>
      <c r="AB3" s="147" t="s">
        <v>259</v>
      </c>
      <c r="AC3" s="100" t="s">
        <v>17</v>
      </c>
      <c r="AD3" s="148" t="s">
        <v>259</v>
      </c>
      <c r="AF3" s="149" t="s">
        <v>260</v>
      </c>
    </row>
    <row r="4" spans="1:32" ht="17.25" thickBot="1" x14ac:dyDescent="0.35">
      <c r="A4" s="609"/>
      <c r="B4" s="508" t="s">
        <v>269</v>
      </c>
      <c r="C4" s="508"/>
      <c r="D4" s="508"/>
      <c r="E4" s="508"/>
      <c r="F4" s="508"/>
      <c r="G4" s="508"/>
      <c r="H4" s="150" t="s">
        <v>217</v>
      </c>
      <c r="I4" s="599" t="s">
        <v>216</v>
      </c>
      <c r="J4" s="600"/>
      <c r="K4" s="595" t="s">
        <v>216</v>
      </c>
      <c r="L4" s="596"/>
      <c r="M4" s="597" t="s">
        <v>216</v>
      </c>
      <c r="N4" s="598"/>
      <c r="O4" s="601" t="s">
        <v>216</v>
      </c>
      <c r="P4" s="602"/>
      <c r="Q4" s="607" t="s">
        <v>216</v>
      </c>
      <c r="R4" s="608"/>
      <c r="T4" s="104" t="s">
        <v>217</v>
      </c>
      <c r="U4" s="599" t="s">
        <v>216</v>
      </c>
      <c r="V4" s="600"/>
      <c r="W4" s="595" t="s">
        <v>216</v>
      </c>
      <c r="X4" s="596"/>
      <c r="Y4" s="597" t="s">
        <v>216</v>
      </c>
      <c r="Z4" s="598"/>
      <c r="AA4" s="601" t="s">
        <v>216</v>
      </c>
      <c r="AB4" s="602"/>
      <c r="AC4" s="607" t="s">
        <v>216</v>
      </c>
      <c r="AD4" s="608"/>
      <c r="AF4" s="151" t="s">
        <v>261</v>
      </c>
    </row>
    <row r="5" spans="1:32" x14ac:dyDescent="0.3">
      <c r="H5" s="105">
        <v>1</v>
      </c>
      <c r="I5" s="106"/>
      <c r="J5" s="107"/>
      <c r="K5" s="106"/>
      <c r="L5" s="107"/>
      <c r="M5" s="106"/>
      <c r="N5" s="107"/>
      <c r="O5" s="106"/>
      <c r="P5" s="107"/>
      <c r="Q5" s="109"/>
      <c r="R5" s="110"/>
      <c r="T5" s="105">
        <v>1</v>
      </c>
      <c r="U5" s="106"/>
      <c r="V5" s="107"/>
      <c r="W5" s="106"/>
      <c r="X5" s="107"/>
      <c r="Y5" s="106"/>
      <c r="Z5" s="107"/>
      <c r="AA5" s="106"/>
      <c r="AB5" s="107"/>
      <c r="AC5" s="109"/>
      <c r="AD5" s="110"/>
    </row>
    <row r="6" spans="1:32" x14ac:dyDescent="0.3">
      <c r="B6" s="565" t="s">
        <v>270</v>
      </c>
      <c r="C6" s="566"/>
      <c r="D6" s="566"/>
      <c r="E6" s="566"/>
      <c r="F6" s="567"/>
      <c r="H6" s="111">
        <v>2</v>
      </c>
      <c r="I6" s="112"/>
      <c r="J6" s="421"/>
      <c r="K6" s="569" t="s">
        <v>326</v>
      </c>
      <c r="L6" s="569"/>
      <c r="M6" s="569">
        <f>M59</f>
        <v>2247.4762218374303</v>
      </c>
      <c r="N6" s="569"/>
      <c r="O6" s="569">
        <f>O59</f>
        <v>1685.6071663780726</v>
      </c>
      <c r="P6" s="569"/>
      <c r="Q6" s="114"/>
      <c r="R6" s="115"/>
      <c r="T6" s="111">
        <v>2</v>
      </c>
      <c r="U6" s="152">
        <f>(T6*$E$41*336)/$E$22</f>
        <v>551.73824991539527</v>
      </c>
      <c r="V6" s="153">
        <f t="shared" ref="V6:V25" si="0">U6/$D$41</f>
        <v>222.29582994173862</v>
      </c>
      <c r="W6" s="112"/>
      <c r="X6" s="421"/>
      <c r="Y6" s="112"/>
      <c r="Z6" s="421"/>
      <c r="AA6" s="112"/>
      <c r="AB6" s="421"/>
      <c r="AC6" s="112"/>
      <c r="AD6" s="126"/>
    </row>
    <row r="7" spans="1:32" x14ac:dyDescent="0.3">
      <c r="B7" s="349"/>
      <c r="C7" s="350"/>
      <c r="D7" s="351"/>
      <c r="E7" s="351"/>
      <c r="F7" s="352"/>
      <c r="H7" s="116">
        <v>3</v>
      </c>
      <c r="I7" s="112"/>
      <c r="J7" s="421"/>
      <c r="K7" s="569" t="s">
        <v>327</v>
      </c>
      <c r="L7" s="569"/>
      <c r="M7" s="569">
        <f>M64</f>
        <v>2451.7922420044697</v>
      </c>
      <c r="N7" s="569"/>
      <c r="O7" s="569">
        <f>O64</f>
        <v>1838.8441815033518</v>
      </c>
      <c r="P7" s="569"/>
      <c r="Q7" s="114"/>
      <c r="R7" s="115"/>
      <c r="T7" s="116">
        <v>3</v>
      </c>
      <c r="U7" s="152">
        <f t="shared" ref="U7:U25" si="1">(T7*$E$41*336)/$E$22</f>
        <v>827.60737487309291</v>
      </c>
      <c r="V7" s="153">
        <f t="shared" si="0"/>
        <v>333.44374491260794</v>
      </c>
      <c r="W7" s="157">
        <f>(T7*$E$42*336)/$E$22</f>
        <v>493.49674247065963</v>
      </c>
      <c r="X7" s="158">
        <f t="shared" ref="X7:X41" si="2">W7/$D$42</f>
        <v>333.44374491260788</v>
      </c>
      <c r="Y7" s="112"/>
      <c r="Z7" s="421"/>
      <c r="AA7" s="112"/>
      <c r="AB7" s="421"/>
      <c r="AC7" s="154">
        <f>(T7*$E$45*336)/$E$22</f>
        <v>493.49674247065963</v>
      </c>
      <c r="AD7" s="155">
        <f t="shared" ref="AD7:AD25" si="3">AC7/$D$45</f>
        <v>333.44374491260788</v>
      </c>
    </row>
    <row r="8" spans="1:32" x14ac:dyDescent="0.3">
      <c r="B8" s="354"/>
      <c r="C8" s="159">
        <v>265</v>
      </c>
      <c r="D8" s="160">
        <v>0.7</v>
      </c>
      <c r="E8" s="159">
        <v>17</v>
      </c>
      <c r="F8" s="355"/>
      <c r="H8" s="116">
        <v>4</v>
      </c>
      <c r="I8" s="112"/>
      <c r="J8" s="421"/>
      <c r="K8" s="569" t="s">
        <v>328</v>
      </c>
      <c r="L8" s="569"/>
      <c r="M8" s="569">
        <f>M69</f>
        <v>2656.1082621715086</v>
      </c>
      <c r="N8" s="569"/>
      <c r="O8" s="569">
        <f>O69</f>
        <v>1992.0811966286317</v>
      </c>
      <c r="P8" s="569"/>
      <c r="Q8" s="114"/>
      <c r="R8" s="115"/>
      <c r="T8" s="116">
        <v>4</v>
      </c>
      <c r="U8" s="152">
        <f t="shared" si="1"/>
        <v>1103.4764998307905</v>
      </c>
      <c r="V8" s="153">
        <f t="shared" si="0"/>
        <v>444.59165988347723</v>
      </c>
      <c r="W8" s="157">
        <f t="shared" ref="W8:W41" si="4">(T8*$E$42*336)/$E$22</f>
        <v>657.99565662754617</v>
      </c>
      <c r="X8" s="158">
        <f t="shared" si="2"/>
        <v>444.59165988347712</v>
      </c>
      <c r="Y8" s="112"/>
      <c r="Z8" s="421"/>
      <c r="AA8" s="112"/>
      <c r="AB8" s="421"/>
      <c r="AC8" s="154">
        <f t="shared" ref="AC8:AC25" si="5">(T8*$E$45*336)/$E$22</f>
        <v>657.99565662754617</v>
      </c>
      <c r="AD8" s="155">
        <f t="shared" si="3"/>
        <v>444.59165988347712</v>
      </c>
    </row>
    <row r="9" spans="1:32" x14ac:dyDescent="0.3">
      <c r="B9" s="354"/>
      <c r="C9" s="356"/>
      <c r="D9" s="156"/>
      <c r="E9" s="156"/>
      <c r="F9" s="355"/>
      <c r="H9" s="111">
        <v>5</v>
      </c>
      <c r="I9" s="161">
        <f>(H9*$E$30*336)/$E$22</f>
        <v>507.11236205459119</v>
      </c>
      <c r="J9" s="162">
        <f t="shared" ref="J9:J40" si="6">I9/$D$30</f>
        <v>204.31602016703914</v>
      </c>
      <c r="K9" s="569" t="s">
        <v>316</v>
      </c>
      <c r="L9" s="569"/>
      <c r="M9" s="569">
        <f>M74</f>
        <v>2860.4242823385475</v>
      </c>
      <c r="N9" s="569"/>
      <c r="O9" s="569">
        <f>O74</f>
        <v>2145.3182117539109</v>
      </c>
      <c r="P9" s="569"/>
      <c r="Q9" s="117"/>
      <c r="R9" s="118"/>
      <c r="T9" s="111">
        <v>5</v>
      </c>
      <c r="U9" s="152">
        <f t="shared" si="1"/>
        <v>1379.3456247884881</v>
      </c>
      <c r="V9" s="153">
        <f t="shared" si="0"/>
        <v>555.73957485434653</v>
      </c>
      <c r="W9" s="157">
        <f t="shared" si="4"/>
        <v>822.49457078443277</v>
      </c>
      <c r="X9" s="158">
        <f t="shared" si="2"/>
        <v>555.73957485434642</v>
      </c>
      <c r="Y9" s="163">
        <f>(T9*$E$43*336)/$E$22</f>
        <v>822.49457078443277</v>
      </c>
      <c r="Z9" s="164">
        <f t="shared" ref="Z9:Z40" si="7">Y9/$D$43</f>
        <v>555.73957485434642</v>
      </c>
      <c r="AA9" s="168">
        <f>(T9*$E$44*336)/$E$22</f>
        <v>822.49457078443277</v>
      </c>
      <c r="AB9" s="169">
        <f t="shared" ref="AB9:AB40" si="8">AA9/$D$44</f>
        <v>555.73957485434642</v>
      </c>
      <c r="AC9" s="154">
        <f t="shared" si="5"/>
        <v>822.49457078443277</v>
      </c>
      <c r="AD9" s="155">
        <f t="shared" si="3"/>
        <v>555.73957485434642</v>
      </c>
    </row>
    <row r="10" spans="1:32" x14ac:dyDescent="0.3">
      <c r="B10" s="354"/>
      <c r="C10" s="156" t="s">
        <v>329</v>
      </c>
      <c r="D10" s="156"/>
      <c r="E10" s="357">
        <f>C8/25.4</f>
        <v>10.433070866141733</v>
      </c>
      <c r="F10" s="355"/>
      <c r="H10" s="111">
        <v>6</v>
      </c>
      <c r="I10" s="161">
        <f t="shared" ref="I10:I73" si="9">(H10*$E$30*336)/$E$22</f>
        <v>608.53483446550945</v>
      </c>
      <c r="J10" s="162">
        <f t="shared" si="6"/>
        <v>245.17922420044698</v>
      </c>
      <c r="K10" s="112"/>
      <c r="L10" s="421"/>
      <c r="M10" s="112"/>
      <c r="N10" s="421"/>
      <c r="O10" s="112"/>
      <c r="P10" s="421"/>
      <c r="Q10" s="166">
        <f>(H10*$E$34*336)/$E$22</f>
        <v>509.23724866432832</v>
      </c>
      <c r="R10" s="167">
        <f t="shared" ref="R10:R45" si="10">Q10/$D$34</f>
        <v>245.17922420044695</v>
      </c>
      <c r="T10" s="111">
        <v>6</v>
      </c>
      <c r="U10" s="152">
        <f t="shared" si="1"/>
        <v>1655.2147497461858</v>
      </c>
      <c r="V10" s="153">
        <f t="shared" si="0"/>
        <v>666.88748982521588</v>
      </c>
      <c r="W10" s="157">
        <f t="shared" si="4"/>
        <v>986.99348494131925</v>
      </c>
      <c r="X10" s="158">
        <f t="shared" si="2"/>
        <v>666.88748982521577</v>
      </c>
      <c r="Y10" s="163">
        <f t="shared" ref="Y10:Y59" si="11">(T10*$E$43*336)/$E$22</f>
        <v>986.99348494131925</v>
      </c>
      <c r="Z10" s="164">
        <f t="shared" si="7"/>
        <v>666.88748982521577</v>
      </c>
      <c r="AA10" s="168">
        <f t="shared" ref="AA10:AA59" si="12">(T10*$E$44*336)/$E$22</f>
        <v>986.99348494131925</v>
      </c>
      <c r="AB10" s="169">
        <f t="shared" si="8"/>
        <v>666.88748982521577</v>
      </c>
      <c r="AC10" s="154">
        <f t="shared" si="5"/>
        <v>986.99348494131925</v>
      </c>
      <c r="AD10" s="155">
        <f t="shared" si="3"/>
        <v>666.88748982521577</v>
      </c>
    </row>
    <row r="11" spans="1:32" x14ac:dyDescent="0.3">
      <c r="B11" s="354"/>
      <c r="C11" s="156" t="s">
        <v>330</v>
      </c>
      <c r="D11" s="156"/>
      <c r="E11" s="357">
        <f>E10*D8</f>
        <v>7.3031496062992129</v>
      </c>
      <c r="F11" s="355"/>
      <c r="H11" s="111">
        <v>7</v>
      </c>
      <c r="I11" s="161">
        <f t="shared" si="9"/>
        <v>709.95730687642765</v>
      </c>
      <c r="J11" s="162">
        <f t="shared" si="6"/>
        <v>286.04242823385476</v>
      </c>
      <c r="K11" s="112"/>
      <c r="L11" s="421"/>
      <c r="M11" s="112"/>
      <c r="N11" s="421"/>
      <c r="O11" s="112"/>
      <c r="P11" s="421"/>
      <c r="Q11" s="166">
        <f t="shared" ref="Q11:Q45" si="13">(H11*$E$34*336)/$E$22</f>
        <v>594.11012344171638</v>
      </c>
      <c r="R11" s="167">
        <f t="shared" si="10"/>
        <v>286.04242823385476</v>
      </c>
      <c r="T11" s="111">
        <v>7</v>
      </c>
      <c r="U11" s="152">
        <f t="shared" si="1"/>
        <v>1931.0838747038836</v>
      </c>
      <c r="V11" s="153">
        <f t="shared" si="0"/>
        <v>778.03540479608523</v>
      </c>
      <c r="W11" s="157">
        <f t="shared" si="4"/>
        <v>1151.4923990982059</v>
      </c>
      <c r="X11" s="158">
        <f t="shared" si="2"/>
        <v>778.035404796085</v>
      </c>
      <c r="Y11" s="163">
        <f t="shared" si="11"/>
        <v>1151.4923990982059</v>
      </c>
      <c r="Z11" s="164">
        <f t="shared" si="7"/>
        <v>778.035404796085</v>
      </c>
      <c r="AA11" s="168">
        <f t="shared" si="12"/>
        <v>1151.4923990982059</v>
      </c>
      <c r="AB11" s="169">
        <f t="shared" si="8"/>
        <v>778.035404796085</v>
      </c>
      <c r="AC11" s="154">
        <f t="shared" si="5"/>
        <v>1151.4923990982059</v>
      </c>
      <c r="AD11" s="155">
        <f t="shared" si="3"/>
        <v>778.035404796085</v>
      </c>
    </row>
    <row r="12" spans="1:32" x14ac:dyDescent="0.3">
      <c r="B12" s="354"/>
      <c r="C12" s="156" t="s">
        <v>331</v>
      </c>
      <c r="D12" s="156"/>
      <c r="E12" s="357">
        <f>(2*E11)+E8</f>
        <v>31.606299212598426</v>
      </c>
      <c r="F12" s="355"/>
      <c r="H12" s="111">
        <v>8</v>
      </c>
      <c r="I12" s="161">
        <f t="shared" si="9"/>
        <v>811.37977928734585</v>
      </c>
      <c r="J12" s="162">
        <f t="shared" si="6"/>
        <v>326.9056322672626</v>
      </c>
      <c r="K12" s="157">
        <f>(H12*$E$31*336)/$E$22</f>
        <v>484.47414702008319</v>
      </c>
      <c r="L12" s="158">
        <f t="shared" ref="L12:L43" si="14">K12/$D$31</f>
        <v>326.9056322672626</v>
      </c>
      <c r="M12" s="112"/>
      <c r="N12" s="421"/>
      <c r="O12" s="112"/>
      <c r="P12" s="421"/>
      <c r="Q12" s="166">
        <f t="shared" si="13"/>
        <v>678.98299821910439</v>
      </c>
      <c r="R12" s="167">
        <f t="shared" si="10"/>
        <v>326.9056322672626</v>
      </c>
      <c r="T12" s="111">
        <v>8</v>
      </c>
      <c r="U12" s="152">
        <f t="shared" si="1"/>
        <v>2206.9529996615811</v>
      </c>
      <c r="V12" s="153">
        <f t="shared" si="0"/>
        <v>889.18331976695447</v>
      </c>
      <c r="W12" s="157">
        <f t="shared" si="4"/>
        <v>1315.9913132550923</v>
      </c>
      <c r="X12" s="158">
        <f t="shared" si="2"/>
        <v>889.18331976695424</v>
      </c>
      <c r="Y12" s="163">
        <f t="shared" si="11"/>
        <v>1315.9913132550923</v>
      </c>
      <c r="Z12" s="164">
        <f t="shared" si="7"/>
        <v>889.18331976695424</v>
      </c>
      <c r="AA12" s="168">
        <f t="shared" si="12"/>
        <v>1315.9913132550923</v>
      </c>
      <c r="AB12" s="169">
        <f t="shared" si="8"/>
        <v>889.18331976695424</v>
      </c>
      <c r="AC12" s="154">
        <f t="shared" si="5"/>
        <v>1315.9913132550923</v>
      </c>
      <c r="AD12" s="155">
        <f t="shared" si="3"/>
        <v>889.18331976695424</v>
      </c>
    </row>
    <row r="13" spans="1:32" x14ac:dyDescent="0.3">
      <c r="B13" s="354"/>
      <c r="C13" s="156" t="s">
        <v>332</v>
      </c>
      <c r="D13" s="156"/>
      <c r="E13" s="357">
        <f>3.14159*E12</f>
        <v>99.29403354330708</v>
      </c>
      <c r="F13" s="355"/>
      <c r="H13" s="111">
        <v>9</v>
      </c>
      <c r="I13" s="161">
        <f t="shared" si="9"/>
        <v>912.80225169826417</v>
      </c>
      <c r="J13" s="162">
        <f t="shared" si="6"/>
        <v>367.76883630067044</v>
      </c>
      <c r="K13" s="157">
        <f t="shared" ref="K13:K76" si="15">(H13*$E$31*336)/$E$22</f>
        <v>545.03341539759356</v>
      </c>
      <c r="L13" s="158">
        <f t="shared" si="14"/>
        <v>367.76883630067044</v>
      </c>
      <c r="M13" s="112"/>
      <c r="N13" s="421"/>
      <c r="O13" s="112"/>
      <c r="P13" s="421"/>
      <c r="Q13" s="166">
        <f t="shared" si="13"/>
        <v>763.85587299649239</v>
      </c>
      <c r="R13" s="167">
        <f t="shared" si="10"/>
        <v>367.76883630067039</v>
      </c>
      <c r="T13" s="111">
        <v>9</v>
      </c>
      <c r="U13" s="152">
        <f t="shared" si="1"/>
        <v>2482.8221246192788</v>
      </c>
      <c r="V13" s="153">
        <f t="shared" si="0"/>
        <v>1000.3312347378238</v>
      </c>
      <c r="W13" s="157">
        <f t="shared" si="4"/>
        <v>1480.4902274119788</v>
      </c>
      <c r="X13" s="158">
        <f t="shared" si="2"/>
        <v>1000.3312347378236</v>
      </c>
      <c r="Y13" s="163">
        <f t="shared" si="11"/>
        <v>1480.4902274119788</v>
      </c>
      <c r="Z13" s="164">
        <f t="shared" si="7"/>
        <v>1000.3312347378236</v>
      </c>
      <c r="AA13" s="168">
        <f t="shared" si="12"/>
        <v>1480.4902274119788</v>
      </c>
      <c r="AB13" s="169">
        <f t="shared" si="8"/>
        <v>1000.3312347378236</v>
      </c>
      <c r="AC13" s="154">
        <f t="shared" si="5"/>
        <v>1480.4902274119788</v>
      </c>
      <c r="AD13" s="155">
        <f t="shared" si="3"/>
        <v>1000.3312347378236</v>
      </c>
    </row>
    <row r="14" spans="1:32" x14ac:dyDescent="0.3">
      <c r="B14" s="354"/>
      <c r="C14" s="156" t="s">
        <v>333</v>
      </c>
      <c r="D14" s="156"/>
      <c r="E14" s="173">
        <f>63360/E13</f>
        <v>638.10480588811561</v>
      </c>
      <c r="F14" s="355"/>
      <c r="H14" s="111">
        <v>10</v>
      </c>
      <c r="I14" s="161">
        <f t="shared" si="9"/>
        <v>1014.2247241091824</v>
      </c>
      <c r="J14" s="162">
        <f t="shared" si="6"/>
        <v>408.63204033407828</v>
      </c>
      <c r="K14" s="157">
        <f t="shared" si="15"/>
        <v>605.59268377510386</v>
      </c>
      <c r="L14" s="158">
        <f t="shared" si="14"/>
        <v>408.63204033407817</v>
      </c>
      <c r="M14" s="112"/>
      <c r="N14" s="421"/>
      <c r="O14" s="112"/>
      <c r="P14" s="421"/>
      <c r="Q14" s="166">
        <f t="shared" si="13"/>
        <v>848.7287477738804</v>
      </c>
      <c r="R14" s="167">
        <f t="shared" si="10"/>
        <v>408.63204033407823</v>
      </c>
      <c r="T14" s="111">
        <v>10</v>
      </c>
      <c r="U14" s="152">
        <f t="shared" si="1"/>
        <v>2758.6912495769761</v>
      </c>
      <c r="V14" s="153">
        <f t="shared" si="0"/>
        <v>1111.4791497086931</v>
      </c>
      <c r="W14" s="157">
        <f t="shared" si="4"/>
        <v>1644.9891415688655</v>
      </c>
      <c r="X14" s="158">
        <f t="shared" si="2"/>
        <v>1111.4791497086928</v>
      </c>
      <c r="Y14" s="163">
        <f t="shared" si="11"/>
        <v>1644.9891415688655</v>
      </c>
      <c r="Z14" s="164">
        <f t="shared" si="7"/>
        <v>1111.4791497086928</v>
      </c>
      <c r="AA14" s="168">
        <f t="shared" si="12"/>
        <v>1644.9891415688655</v>
      </c>
      <c r="AB14" s="169">
        <f t="shared" si="8"/>
        <v>1111.4791497086928</v>
      </c>
      <c r="AC14" s="154">
        <f t="shared" si="5"/>
        <v>1644.9891415688655</v>
      </c>
      <c r="AD14" s="155">
        <f t="shared" si="3"/>
        <v>1111.4791497086928</v>
      </c>
    </row>
    <row r="15" spans="1:32" x14ac:dyDescent="0.3">
      <c r="B15" s="354"/>
      <c r="C15" s="156"/>
      <c r="D15" s="156"/>
      <c r="E15" s="156"/>
      <c r="F15" s="355"/>
      <c r="H15" s="111">
        <v>11</v>
      </c>
      <c r="I15" s="161">
        <f t="shared" si="9"/>
        <v>1115.6471965201006</v>
      </c>
      <c r="J15" s="162">
        <f t="shared" si="6"/>
        <v>449.49524436748607</v>
      </c>
      <c r="K15" s="157">
        <f t="shared" si="15"/>
        <v>666.15195215261429</v>
      </c>
      <c r="L15" s="158">
        <f t="shared" si="14"/>
        <v>449.49524436748601</v>
      </c>
      <c r="M15" s="121"/>
      <c r="N15" s="122"/>
      <c r="O15" s="112"/>
      <c r="P15" s="421"/>
      <c r="Q15" s="166">
        <f t="shared" si="13"/>
        <v>933.60162255126852</v>
      </c>
      <c r="R15" s="167">
        <f t="shared" si="10"/>
        <v>449.49524436748607</v>
      </c>
      <c r="T15" s="111">
        <v>11</v>
      </c>
      <c r="U15" s="152">
        <f t="shared" si="1"/>
        <v>3034.5603745346739</v>
      </c>
      <c r="V15" s="153">
        <f t="shared" si="0"/>
        <v>1222.6270646795624</v>
      </c>
      <c r="W15" s="157">
        <f t="shared" si="4"/>
        <v>1809.4880557257522</v>
      </c>
      <c r="X15" s="158">
        <f t="shared" si="2"/>
        <v>1222.6270646795624</v>
      </c>
      <c r="Y15" s="163">
        <f t="shared" si="11"/>
        <v>1809.4880557257522</v>
      </c>
      <c r="Z15" s="164">
        <f t="shared" si="7"/>
        <v>1222.6270646795624</v>
      </c>
      <c r="AA15" s="168">
        <f t="shared" si="12"/>
        <v>1809.4880557257522</v>
      </c>
      <c r="AB15" s="169">
        <f t="shared" si="8"/>
        <v>1222.6270646795624</v>
      </c>
      <c r="AC15" s="154">
        <f t="shared" si="5"/>
        <v>1809.4880557257522</v>
      </c>
      <c r="AD15" s="155">
        <f t="shared" si="3"/>
        <v>1222.6270646795624</v>
      </c>
    </row>
    <row r="16" spans="1:32" x14ac:dyDescent="0.3">
      <c r="B16" s="354"/>
      <c r="C16" s="156" t="s">
        <v>334</v>
      </c>
      <c r="D16" s="370"/>
      <c r="E16" s="371">
        <f>E12*96.96%</f>
        <v>30.645467716535432</v>
      </c>
      <c r="F16" s="355"/>
      <c r="H16" s="111">
        <v>12</v>
      </c>
      <c r="I16" s="161">
        <f t="shared" si="9"/>
        <v>1217.0696689310189</v>
      </c>
      <c r="J16" s="162">
        <f t="shared" si="6"/>
        <v>490.35844840089396</v>
      </c>
      <c r="K16" s="157">
        <f t="shared" si="15"/>
        <v>726.71122053012471</v>
      </c>
      <c r="L16" s="158">
        <f t="shared" si="14"/>
        <v>490.35844840089385</v>
      </c>
      <c r="M16" s="163">
        <f>(H16*$E$32*336)/$E$22</f>
        <v>490.35844840089391</v>
      </c>
      <c r="N16" s="164">
        <f t="shared" ref="N16:N47" si="16">M16/$D$32</f>
        <v>490.35844840089391</v>
      </c>
      <c r="O16" s="112"/>
      <c r="P16" s="421"/>
      <c r="Q16" s="166">
        <f t="shared" si="13"/>
        <v>1018.4744973286566</v>
      </c>
      <c r="R16" s="167">
        <f t="shared" si="10"/>
        <v>490.35844840089391</v>
      </c>
      <c r="T16" s="111">
        <v>12</v>
      </c>
      <c r="U16" s="152">
        <f t="shared" si="1"/>
        <v>3310.4294994923716</v>
      </c>
      <c r="V16" s="153">
        <f t="shared" si="0"/>
        <v>1333.7749796504318</v>
      </c>
      <c r="W16" s="157">
        <f t="shared" si="4"/>
        <v>1973.9869698826385</v>
      </c>
      <c r="X16" s="158">
        <f t="shared" si="2"/>
        <v>1333.7749796504315</v>
      </c>
      <c r="Y16" s="163">
        <f t="shared" si="11"/>
        <v>1973.9869698826385</v>
      </c>
      <c r="Z16" s="164">
        <f t="shared" si="7"/>
        <v>1333.7749796504315</v>
      </c>
      <c r="AA16" s="168">
        <f t="shared" si="12"/>
        <v>1973.9869698826385</v>
      </c>
      <c r="AB16" s="169">
        <f t="shared" si="8"/>
        <v>1333.7749796504315</v>
      </c>
      <c r="AC16" s="154">
        <f t="shared" si="5"/>
        <v>1973.9869698826385</v>
      </c>
      <c r="AD16" s="155">
        <f t="shared" si="3"/>
        <v>1333.7749796504315</v>
      </c>
    </row>
    <row r="17" spans="2:30" x14ac:dyDescent="0.3">
      <c r="B17" s="354"/>
      <c r="C17" s="156" t="s">
        <v>335</v>
      </c>
      <c r="D17" s="156"/>
      <c r="E17" s="371">
        <f>3.14159*E16</f>
        <v>96.275494923590543</v>
      </c>
      <c r="F17" s="355"/>
      <c r="H17" s="111">
        <v>13</v>
      </c>
      <c r="I17" s="161">
        <f t="shared" si="9"/>
        <v>1318.4921413419372</v>
      </c>
      <c r="J17" s="162">
        <f t="shared" si="6"/>
        <v>531.22165243430186</v>
      </c>
      <c r="K17" s="157">
        <f t="shared" si="15"/>
        <v>787.27048890763524</v>
      </c>
      <c r="L17" s="158">
        <f t="shared" si="14"/>
        <v>531.22165243430175</v>
      </c>
      <c r="M17" s="163">
        <f t="shared" ref="M17:M80" si="17">(H17*$E$32*336)/$E$22</f>
        <v>531.22165243430175</v>
      </c>
      <c r="N17" s="164">
        <f t="shared" si="16"/>
        <v>531.22165243430175</v>
      </c>
      <c r="O17" s="112"/>
      <c r="P17" s="421"/>
      <c r="Q17" s="166">
        <f t="shared" si="13"/>
        <v>1103.3473721060445</v>
      </c>
      <c r="R17" s="167">
        <f t="shared" si="10"/>
        <v>531.22165243430163</v>
      </c>
      <c r="T17" s="111">
        <v>13</v>
      </c>
      <c r="U17" s="152">
        <f t="shared" si="1"/>
        <v>3586.2986244500689</v>
      </c>
      <c r="V17" s="153">
        <f t="shared" si="0"/>
        <v>1444.9228946213009</v>
      </c>
      <c r="W17" s="157">
        <f t="shared" si="4"/>
        <v>2138.4858840395254</v>
      </c>
      <c r="X17" s="158">
        <f t="shared" si="2"/>
        <v>1444.9228946213009</v>
      </c>
      <c r="Y17" s="163">
        <f t="shared" si="11"/>
        <v>2138.4858840395254</v>
      </c>
      <c r="Z17" s="164">
        <f t="shared" si="7"/>
        <v>1444.9228946213009</v>
      </c>
      <c r="AA17" s="168">
        <f t="shared" si="12"/>
        <v>2138.4858840395254</v>
      </c>
      <c r="AB17" s="169">
        <f t="shared" si="8"/>
        <v>1444.9228946213009</v>
      </c>
      <c r="AC17" s="154">
        <f t="shared" si="5"/>
        <v>2138.4858840395254</v>
      </c>
      <c r="AD17" s="155">
        <f t="shared" si="3"/>
        <v>1444.9228946213009</v>
      </c>
    </row>
    <row r="18" spans="2:30" x14ac:dyDescent="0.3">
      <c r="B18" s="354"/>
      <c r="C18" s="156" t="s">
        <v>336</v>
      </c>
      <c r="D18" s="156"/>
      <c r="E18" s="366">
        <f>63360/E17</f>
        <v>658.11139221134033</v>
      </c>
      <c r="F18" s="355"/>
      <c r="H18" s="111">
        <v>14</v>
      </c>
      <c r="I18" s="161">
        <f t="shared" si="9"/>
        <v>1419.9146137528553</v>
      </c>
      <c r="J18" s="162">
        <f t="shared" si="6"/>
        <v>572.08485646770953</v>
      </c>
      <c r="K18" s="157">
        <f t="shared" si="15"/>
        <v>847.82975728514555</v>
      </c>
      <c r="L18" s="158">
        <f t="shared" si="14"/>
        <v>572.08485646770953</v>
      </c>
      <c r="M18" s="163">
        <f t="shared" si="17"/>
        <v>572.08485646770953</v>
      </c>
      <c r="N18" s="164">
        <f t="shared" si="16"/>
        <v>572.08485646770953</v>
      </c>
      <c r="O18" s="121"/>
      <c r="P18" s="122"/>
      <c r="Q18" s="166">
        <f t="shared" si="13"/>
        <v>1188.2202468834328</v>
      </c>
      <c r="R18" s="167">
        <f t="shared" si="10"/>
        <v>572.08485646770953</v>
      </c>
      <c r="T18" s="111">
        <v>14</v>
      </c>
      <c r="U18" s="152">
        <f t="shared" si="1"/>
        <v>3862.1677494077671</v>
      </c>
      <c r="V18" s="153">
        <f t="shared" si="0"/>
        <v>1556.0708095921705</v>
      </c>
      <c r="W18" s="157">
        <f t="shared" si="4"/>
        <v>2302.9847981964117</v>
      </c>
      <c r="X18" s="158">
        <f t="shared" si="2"/>
        <v>1556.07080959217</v>
      </c>
      <c r="Y18" s="163">
        <f t="shared" si="11"/>
        <v>2302.9847981964117</v>
      </c>
      <c r="Z18" s="164">
        <f t="shared" si="7"/>
        <v>1556.07080959217</v>
      </c>
      <c r="AA18" s="168">
        <f t="shared" si="12"/>
        <v>2302.9847981964117</v>
      </c>
      <c r="AB18" s="169">
        <f t="shared" si="8"/>
        <v>1556.07080959217</v>
      </c>
      <c r="AC18" s="154">
        <f t="shared" si="5"/>
        <v>2302.9847981964117</v>
      </c>
      <c r="AD18" s="155">
        <f t="shared" si="3"/>
        <v>1556.07080959217</v>
      </c>
    </row>
    <row r="19" spans="2:30" x14ac:dyDescent="0.3">
      <c r="B19" s="354"/>
      <c r="C19" s="156" t="s">
        <v>222</v>
      </c>
      <c r="D19" s="156"/>
      <c r="E19" s="174">
        <v>0.375</v>
      </c>
      <c r="F19" s="355"/>
      <c r="H19" s="111">
        <v>15</v>
      </c>
      <c r="I19" s="161">
        <f t="shared" si="9"/>
        <v>1521.3370861637734</v>
      </c>
      <c r="J19" s="162">
        <f t="shared" si="6"/>
        <v>612.94806050111731</v>
      </c>
      <c r="K19" s="157">
        <f t="shared" si="15"/>
        <v>908.38902566265597</v>
      </c>
      <c r="L19" s="158">
        <f t="shared" si="14"/>
        <v>612.94806050111742</v>
      </c>
      <c r="M19" s="163">
        <f t="shared" si="17"/>
        <v>612.94806050111742</v>
      </c>
      <c r="N19" s="164">
        <f t="shared" si="16"/>
        <v>612.94806050111742</v>
      </c>
      <c r="O19" s="168">
        <f>(H19*$E$33*336)/$E$22</f>
        <v>459.71104537583795</v>
      </c>
      <c r="P19" s="169">
        <f t="shared" ref="P19:P50" si="18">O19/$D$33</f>
        <v>612.94806050111731</v>
      </c>
      <c r="Q19" s="166">
        <f t="shared" si="13"/>
        <v>1273.0931216608208</v>
      </c>
      <c r="R19" s="167">
        <f t="shared" si="10"/>
        <v>612.94806050111742</v>
      </c>
      <c r="T19" s="111">
        <v>15</v>
      </c>
      <c r="U19" s="152">
        <f t="shared" si="1"/>
        <v>4138.0368743654644</v>
      </c>
      <c r="V19" s="153">
        <f t="shared" si="0"/>
        <v>1667.2187245630396</v>
      </c>
      <c r="W19" s="157">
        <f t="shared" si="4"/>
        <v>2467.4837123532984</v>
      </c>
      <c r="X19" s="158">
        <f t="shared" si="2"/>
        <v>1667.2187245630396</v>
      </c>
      <c r="Y19" s="163">
        <f t="shared" si="11"/>
        <v>2467.4837123532984</v>
      </c>
      <c r="Z19" s="164">
        <f t="shared" si="7"/>
        <v>1667.2187245630396</v>
      </c>
      <c r="AA19" s="168">
        <f t="shared" si="12"/>
        <v>2467.4837123532984</v>
      </c>
      <c r="AB19" s="169">
        <f t="shared" si="8"/>
        <v>1667.2187245630396</v>
      </c>
      <c r="AC19" s="154">
        <f t="shared" si="5"/>
        <v>2467.4837123532984</v>
      </c>
      <c r="AD19" s="155">
        <f t="shared" si="3"/>
        <v>1667.2187245630396</v>
      </c>
    </row>
    <row r="20" spans="2:30" x14ac:dyDescent="0.3">
      <c r="B20" s="354"/>
      <c r="C20" s="156"/>
      <c r="D20" s="156"/>
      <c r="E20" s="156"/>
      <c r="F20" s="355"/>
      <c r="H20" s="111">
        <v>16</v>
      </c>
      <c r="I20" s="161">
        <f t="shared" si="9"/>
        <v>1622.7595585746917</v>
      </c>
      <c r="J20" s="162">
        <f t="shared" si="6"/>
        <v>653.81126453452521</v>
      </c>
      <c r="K20" s="157">
        <f t="shared" si="15"/>
        <v>968.94829404016639</v>
      </c>
      <c r="L20" s="158">
        <f t="shared" si="14"/>
        <v>653.81126453452521</v>
      </c>
      <c r="M20" s="163">
        <f t="shared" si="17"/>
        <v>653.81126453452521</v>
      </c>
      <c r="N20" s="164">
        <f t="shared" si="16"/>
        <v>653.81126453452521</v>
      </c>
      <c r="O20" s="168">
        <f t="shared" ref="O20:O83" si="19">(H20*$E$33*336)/$E$22</f>
        <v>490.35844840089391</v>
      </c>
      <c r="P20" s="169">
        <f t="shared" si="18"/>
        <v>653.81126453452521</v>
      </c>
      <c r="Q20" s="166">
        <f t="shared" si="13"/>
        <v>1357.9659964382088</v>
      </c>
      <c r="R20" s="167">
        <f t="shared" si="10"/>
        <v>653.81126453452521</v>
      </c>
      <c r="T20" s="111">
        <v>16</v>
      </c>
      <c r="U20" s="152">
        <f t="shared" si="1"/>
        <v>4413.9059993231622</v>
      </c>
      <c r="V20" s="153">
        <f t="shared" si="0"/>
        <v>1778.3666395339089</v>
      </c>
      <c r="W20" s="157">
        <f t="shared" si="4"/>
        <v>2631.9826265101847</v>
      </c>
      <c r="X20" s="158">
        <f t="shared" si="2"/>
        <v>1778.3666395339085</v>
      </c>
      <c r="Y20" s="163">
        <f t="shared" si="11"/>
        <v>2631.9826265101847</v>
      </c>
      <c r="Z20" s="164">
        <f t="shared" si="7"/>
        <v>1778.3666395339085</v>
      </c>
      <c r="AA20" s="168">
        <f t="shared" si="12"/>
        <v>2631.9826265101847</v>
      </c>
      <c r="AB20" s="169">
        <f t="shared" si="8"/>
        <v>1778.3666395339085</v>
      </c>
      <c r="AC20" s="154">
        <f t="shared" si="5"/>
        <v>2631.9826265101847</v>
      </c>
      <c r="AD20" s="155">
        <f t="shared" si="3"/>
        <v>1778.3666395339085</v>
      </c>
    </row>
    <row r="21" spans="2:30" x14ac:dyDescent="0.3">
      <c r="B21" s="354"/>
      <c r="C21" s="156" t="s">
        <v>223</v>
      </c>
      <c r="D21" s="156"/>
      <c r="E21" s="174">
        <v>0.375</v>
      </c>
      <c r="F21" s="355"/>
      <c r="H21" s="111">
        <v>17</v>
      </c>
      <c r="I21" s="161">
        <f t="shared" si="9"/>
        <v>1724.18203098561</v>
      </c>
      <c r="J21" s="162">
        <f t="shared" si="6"/>
        <v>694.6744685679331</v>
      </c>
      <c r="K21" s="157">
        <f t="shared" si="15"/>
        <v>1029.5075624176768</v>
      </c>
      <c r="L21" s="158">
        <f t="shared" si="14"/>
        <v>694.6744685679331</v>
      </c>
      <c r="M21" s="163">
        <f t="shared" si="17"/>
        <v>694.67446856793299</v>
      </c>
      <c r="N21" s="164">
        <f t="shared" si="16"/>
        <v>694.67446856793299</v>
      </c>
      <c r="O21" s="168">
        <f t="shared" si="19"/>
        <v>521.0058514259498</v>
      </c>
      <c r="P21" s="169">
        <f t="shared" si="18"/>
        <v>694.6744685679331</v>
      </c>
      <c r="Q21" s="166">
        <f t="shared" si="13"/>
        <v>1442.838871215597</v>
      </c>
      <c r="R21" s="167">
        <f t="shared" si="10"/>
        <v>694.6744685679331</v>
      </c>
      <c r="T21" s="111">
        <v>17</v>
      </c>
      <c r="U21" s="152">
        <f t="shared" si="1"/>
        <v>4689.7751242808599</v>
      </c>
      <c r="V21" s="153">
        <f t="shared" si="0"/>
        <v>1889.5145545047783</v>
      </c>
      <c r="W21" s="157">
        <f t="shared" si="4"/>
        <v>2796.4815406670714</v>
      </c>
      <c r="X21" s="158">
        <f t="shared" si="2"/>
        <v>1889.5145545047781</v>
      </c>
      <c r="Y21" s="163">
        <f t="shared" si="11"/>
        <v>2796.4815406670714</v>
      </c>
      <c r="Z21" s="164">
        <f t="shared" si="7"/>
        <v>1889.5145545047781</v>
      </c>
      <c r="AA21" s="168">
        <f t="shared" si="12"/>
        <v>2796.4815406670714</v>
      </c>
      <c r="AB21" s="169">
        <f t="shared" si="8"/>
        <v>1889.5145545047781</v>
      </c>
      <c r="AC21" s="154">
        <f t="shared" si="5"/>
        <v>2796.4815406670714</v>
      </c>
      <c r="AD21" s="155">
        <f t="shared" si="3"/>
        <v>1889.5145545047781</v>
      </c>
    </row>
    <row r="22" spans="2:30" x14ac:dyDescent="0.3">
      <c r="B22" s="354"/>
      <c r="C22" s="156" t="s">
        <v>225</v>
      </c>
      <c r="D22" s="156"/>
      <c r="E22" s="371">
        <f>E16-((E19-E21)*2)</f>
        <v>30.645467716535432</v>
      </c>
      <c r="F22" s="355"/>
      <c r="H22" s="111">
        <v>18</v>
      </c>
      <c r="I22" s="161">
        <f t="shared" si="9"/>
        <v>1825.6045033965283</v>
      </c>
      <c r="J22" s="162">
        <f t="shared" si="6"/>
        <v>735.53767260134089</v>
      </c>
      <c r="K22" s="157">
        <f t="shared" si="15"/>
        <v>1090.0668307951871</v>
      </c>
      <c r="L22" s="158">
        <f t="shared" si="14"/>
        <v>735.53767260134089</v>
      </c>
      <c r="M22" s="163">
        <f t="shared" si="17"/>
        <v>735.53767260134089</v>
      </c>
      <c r="N22" s="164">
        <f t="shared" si="16"/>
        <v>735.53767260134089</v>
      </c>
      <c r="O22" s="168">
        <f t="shared" si="19"/>
        <v>551.65325445100564</v>
      </c>
      <c r="P22" s="169">
        <f t="shared" si="18"/>
        <v>735.53767260134089</v>
      </c>
      <c r="Q22" s="166">
        <f t="shared" si="13"/>
        <v>1527.7117459929848</v>
      </c>
      <c r="R22" s="167">
        <f t="shared" si="10"/>
        <v>735.53767260134077</v>
      </c>
      <c r="T22" s="111">
        <v>18</v>
      </c>
      <c r="U22" s="152">
        <f t="shared" si="1"/>
        <v>4965.6442492385577</v>
      </c>
      <c r="V22" s="153">
        <f t="shared" si="0"/>
        <v>2000.6624694756476</v>
      </c>
      <c r="W22" s="157">
        <f t="shared" si="4"/>
        <v>2960.9804548239576</v>
      </c>
      <c r="X22" s="158">
        <f t="shared" si="2"/>
        <v>2000.6624694756472</v>
      </c>
      <c r="Y22" s="163">
        <f t="shared" si="11"/>
        <v>2960.9804548239576</v>
      </c>
      <c r="Z22" s="164">
        <f t="shared" si="7"/>
        <v>2000.6624694756472</v>
      </c>
      <c r="AA22" s="168">
        <f t="shared" si="12"/>
        <v>2960.9804548239576</v>
      </c>
      <c r="AB22" s="169">
        <f t="shared" si="8"/>
        <v>2000.6624694756472</v>
      </c>
      <c r="AC22" s="154">
        <f t="shared" si="5"/>
        <v>2960.9804548239576</v>
      </c>
      <c r="AD22" s="155">
        <f t="shared" si="3"/>
        <v>2000.6624694756472</v>
      </c>
    </row>
    <row r="23" spans="2:30" x14ac:dyDescent="0.3">
      <c r="B23" s="354"/>
      <c r="C23" s="156" t="s">
        <v>227</v>
      </c>
      <c r="D23" s="156"/>
      <c r="E23" s="371">
        <f>3.14159*E22</f>
        <v>96.275494923590543</v>
      </c>
      <c r="F23" s="355"/>
      <c r="H23" s="111">
        <v>19</v>
      </c>
      <c r="I23" s="161">
        <f t="shared" si="9"/>
        <v>1927.0269758074464</v>
      </c>
      <c r="J23" s="162">
        <f t="shared" si="6"/>
        <v>776.40087663474867</v>
      </c>
      <c r="K23" s="157">
        <f t="shared" si="15"/>
        <v>1150.6260991726974</v>
      </c>
      <c r="L23" s="158">
        <f t="shared" si="14"/>
        <v>776.40087663474856</v>
      </c>
      <c r="M23" s="163">
        <f t="shared" si="17"/>
        <v>776.40087663474878</v>
      </c>
      <c r="N23" s="164">
        <f t="shared" si="16"/>
        <v>776.40087663474878</v>
      </c>
      <c r="O23" s="168">
        <f t="shared" si="19"/>
        <v>582.30065747606159</v>
      </c>
      <c r="P23" s="169">
        <f t="shared" si="18"/>
        <v>776.40087663474878</v>
      </c>
      <c r="Q23" s="166">
        <f t="shared" si="13"/>
        <v>1612.584620770373</v>
      </c>
      <c r="R23" s="167">
        <f t="shared" si="10"/>
        <v>776.40087663474867</v>
      </c>
      <c r="T23" s="111">
        <v>19</v>
      </c>
      <c r="U23" s="152">
        <f t="shared" si="1"/>
        <v>5241.5133741962554</v>
      </c>
      <c r="V23" s="153">
        <f t="shared" si="0"/>
        <v>2111.8103844465168</v>
      </c>
      <c r="W23" s="157">
        <f t="shared" si="4"/>
        <v>3125.4793689808448</v>
      </c>
      <c r="X23" s="158">
        <f t="shared" si="2"/>
        <v>2111.8103844465168</v>
      </c>
      <c r="Y23" s="163">
        <f t="shared" si="11"/>
        <v>3125.4793689808448</v>
      </c>
      <c r="Z23" s="164">
        <f t="shared" si="7"/>
        <v>2111.8103844465168</v>
      </c>
      <c r="AA23" s="168">
        <f t="shared" si="12"/>
        <v>3125.4793689808448</v>
      </c>
      <c r="AB23" s="169">
        <f t="shared" si="8"/>
        <v>2111.8103844465168</v>
      </c>
      <c r="AC23" s="154">
        <f t="shared" si="5"/>
        <v>3125.4793689808448</v>
      </c>
      <c r="AD23" s="155">
        <f t="shared" si="3"/>
        <v>2111.8103844465168</v>
      </c>
    </row>
    <row r="24" spans="2:30" x14ac:dyDescent="0.3">
      <c r="B24" s="354"/>
      <c r="C24" s="170" t="s">
        <v>228</v>
      </c>
      <c r="D24" s="170"/>
      <c r="E24" s="366">
        <f>63360/E23</f>
        <v>658.11139221134033</v>
      </c>
      <c r="F24" s="355"/>
      <c r="H24" s="123">
        <v>20</v>
      </c>
      <c r="I24" s="161">
        <f t="shared" si="9"/>
        <v>2028.4494482183648</v>
      </c>
      <c r="J24" s="162">
        <f t="shared" si="6"/>
        <v>817.26408066815657</v>
      </c>
      <c r="K24" s="157">
        <f t="shared" si="15"/>
        <v>1211.1853675502077</v>
      </c>
      <c r="L24" s="158">
        <f t="shared" si="14"/>
        <v>817.26408066815634</v>
      </c>
      <c r="M24" s="163">
        <f t="shared" si="17"/>
        <v>817.26408066815645</v>
      </c>
      <c r="N24" s="164">
        <f t="shared" si="16"/>
        <v>817.26408066815645</v>
      </c>
      <c r="O24" s="168">
        <f t="shared" si="19"/>
        <v>612.94806050111731</v>
      </c>
      <c r="P24" s="169">
        <f t="shared" si="18"/>
        <v>817.26408066815645</v>
      </c>
      <c r="Q24" s="166">
        <f t="shared" si="13"/>
        <v>1697.4574955477608</v>
      </c>
      <c r="R24" s="167">
        <f t="shared" si="10"/>
        <v>817.26408066815645</v>
      </c>
      <c r="T24" s="123">
        <v>20</v>
      </c>
      <c r="U24" s="152">
        <f t="shared" si="1"/>
        <v>5517.3824991539523</v>
      </c>
      <c r="V24" s="153">
        <f t="shared" si="0"/>
        <v>2222.9582994173861</v>
      </c>
      <c r="W24" s="157">
        <f t="shared" si="4"/>
        <v>3289.9782831377311</v>
      </c>
      <c r="X24" s="158">
        <f t="shared" si="2"/>
        <v>2222.9582994173857</v>
      </c>
      <c r="Y24" s="163">
        <f t="shared" si="11"/>
        <v>3289.9782831377311</v>
      </c>
      <c r="Z24" s="164">
        <f t="shared" si="7"/>
        <v>2222.9582994173857</v>
      </c>
      <c r="AA24" s="168">
        <f t="shared" si="12"/>
        <v>3289.9782831377311</v>
      </c>
      <c r="AB24" s="169">
        <f t="shared" si="8"/>
        <v>2222.9582994173857</v>
      </c>
      <c r="AC24" s="154">
        <f t="shared" si="5"/>
        <v>3289.9782831377311</v>
      </c>
      <c r="AD24" s="155">
        <f t="shared" si="3"/>
        <v>2222.9582994173857</v>
      </c>
    </row>
    <row r="25" spans="2:30" x14ac:dyDescent="0.3">
      <c r="B25" s="376"/>
      <c r="C25" s="377"/>
      <c r="D25" s="378"/>
      <c r="E25" s="378"/>
      <c r="F25" s="379"/>
      <c r="H25" s="111">
        <v>21</v>
      </c>
      <c r="I25" s="161">
        <f t="shared" si="9"/>
        <v>2129.8719206292831</v>
      </c>
      <c r="J25" s="162">
        <f t="shared" si="6"/>
        <v>858.12728470156446</v>
      </c>
      <c r="K25" s="157">
        <f t="shared" si="15"/>
        <v>1271.7446359277183</v>
      </c>
      <c r="L25" s="158">
        <f t="shared" si="14"/>
        <v>858.12728470156424</v>
      </c>
      <c r="M25" s="163">
        <f t="shared" si="17"/>
        <v>858.12728470156435</v>
      </c>
      <c r="N25" s="164">
        <f t="shared" si="16"/>
        <v>858.12728470156435</v>
      </c>
      <c r="O25" s="168">
        <f t="shared" si="19"/>
        <v>643.59546352617326</v>
      </c>
      <c r="P25" s="169">
        <f t="shared" si="18"/>
        <v>858.12728470156435</v>
      </c>
      <c r="Q25" s="166">
        <f t="shared" si="13"/>
        <v>1782.330370325149</v>
      </c>
      <c r="R25" s="167">
        <f t="shared" si="10"/>
        <v>858.12728470156435</v>
      </c>
      <c r="T25" s="111">
        <v>21</v>
      </c>
      <c r="U25" s="152">
        <f t="shared" si="1"/>
        <v>5793.2516241116491</v>
      </c>
      <c r="V25" s="240">
        <f t="shared" si="0"/>
        <v>2334.106214388255</v>
      </c>
      <c r="W25" s="157">
        <f t="shared" si="4"/>
        <v>3454.4771972946173</v>
      </c>
      <c r="X25" s="158">
        <f t="shared" si="2"/>
        <v>2334.106214388255</v>
      </c>
      <c r="Y25" s="163">
        <f t="shared" si="11"/>
        <v>3454.4771972946173</v>
      </c>
      <c r="Z25" s="164">
        <f t="shared" si="7"/>
        <v>2334.106214388255</v>
      </c>
      <c r="AA25" s="168">
        <f t="shared" si="12"/>
        <v>3454.4771972946173</v>
      </c>
      <c r="AB25" s="169">
        <f t="shared" si="8"/>
        <v>2334.106214388255</v>
      </c>
      <c r="AC25" s="154">
        <f t="shared" si="5"/>
        <v>3454.4771972946173</v>
      </c>
      <c r="AD25" s="155">
        <f t="shared" si="3"/>
        <v>2334.106214388255</v>
      </c>
    </row>
    <row r="26" spans="2:30" ht="17.25" thickBot="1" x14ac:dyDescent="0.35">
      <c r="H26" s="111">
        <v>22</v>
      </c>
      <c r="I26" s="161">
        <f t="shared" si="9"/>
        <v>2231.2943930402012</v>
      </c>
      <c r="J26" s="162">
        <f t="shared" si="6"/>
        <v>898.99048873497213</v>
      </c>
      <c r="K26" s="157">
        <f t="shared" si="15"/>
        <v>1332.3039043052286</v>
      </c>
      <c r="L26" s="158">
        <f t="shared" si="14"/>
        <v>898.99048873497202</v>
      </c>
      <c r="M26" s="163">
        <f t="shared" si="17"/>
        <v>898.99048873497225</v>
      </c>
      <c r="N26" s="164">
        <f t="shared" si="16"/>
        <v>898.99048873497225</v>
      </c>
      <c r="O26" s="168">
        <f t="shared" si="19"/>
        <v>674.2428665512291</v>
      </c>
      <c r="P26" s="169">
        <f t="shared" si="18"/>
        <v>898.99048873497213</v>
      </c>
      <c r="Q26" s="166">
        <f t="shared" si="13"/>
        <v>1867.203245102537</v>
      </c>
      <c r="R26" s="167">
        <f t="shared" si="10"/>
        <v>898.99048873497213</v>
      </c>
      <c r="T26" s="111">
        <v>22</v>
      </c>
      <c r="U26" s="112"/>
      <c r="V26" s="421"/>
      <c r="W26" s="157">
        <f t="shared" si="4"/>
        <v>3618.9761114515045</v>
      </c>
      <c r="X26" s="158">
        <f t="shared" si="2"/>
        <v>2445.2541293591248</v>
      </c>
      <c r="Y26" s="163">
        <f t="shared" si="11"/>
        <v>3618.9761114515045</v>
      </c>
      <c r="Z26" s="164">
        <f t="shared" si="7"/>
        <v>2445.2541293591248</v>
      </c>
      <c r="AA26" s="168">
        <f t="shared" si="12"/>
        <v>3618.9761114515045</v>
      </c>
      <c r="AB26" s="169">
        <f t="shared" si="8"/>
        <v>2445.2541293591248</v>
      </c>
      <c r="AC26" s="125"/>
      <c r="AD26" s="126"/>
    </row>
    <row r="27" spans="2:30" x14ac:dyDescent="0.3">
      <c r="B27" s="178"/>
      <c r="C27" s="574" t="s">
        <v>289</v>
      </c>
      <c r="D27" s="574"/>
      <c r="E27" s="574"/>
      <c r="F27" s="179"/>
      <c r="H27" s="111">
        <v>23</v>
      </c>
      <c r="I27" s="161">
        <f t="shared" si="9"/>
        <v>2332.7168654511197</v>
      </c>
      <c r="J27" s="162">
        <f t="shared" si="6"/>
        <v>939.85369276838014</v>
      </c>
      <c r="K27" s="157">
        <f t="shared" si="15"/>
        <v>1392.8631726827391</v>
      </c>
      <c r="L27" s="158">
        <f t="shared" si="14"/>
        <v>939.85369276838003</v>
      </c>
      <c r="M27" s="163">
        <f t="shared" si="17"/>
        <v>939.85369276838003</v>
      </c>
      <c r="N27" s="164">
        <f t="shared" si="16"/>
        <v>939.85369276838003</v>
      </c>
      <c r="O27" s="168">
        <f t="shared" si="19"/>
        <v>704.89026957628482</v>
      </c>
      <c r="P27" s="169">
        <f t="shared" si="18"/>
        <v>939.8536927683798</v>
      </c>
      <c r="Q27" s="166">
        <f t="shared" si="13"/>
        <v>1952.076119879925</v>
      </c>
      <c r="R27" s="167">
        <f t="shared" si="10"/>
        <v>939.85369276837991</v>
      </c>
      <c r="T27" s="111">
        <v>23</v>
      </c>
      <c r="U27" s="112"/>
      <c r="V27" s="421"/>
      <c r="W27" s="157">
        <f t="shared" si="4"/>
        <v>3783.4750256083908</v>
      </c>
      <c r="X27" s="158">
        <f t="shared" si="2"/>
        <v>2556.4020443299937</v>
      </c>
      <c r="Y27" s="163">
        <f t="shared" si="11"/>
        <v>3783.4750256083908</v>
      </c>
      <c r="Z27" s="164">
        <f t="shared" si="7"/>
        <v>2556.4020443299937</v>
      </c>
      <c r="AA27" s="168">
        <f t="shared" si="12"/>
        <v>3783.4750256083908</v>
      </c>
      <c r="AB27" s="169">
        <f t="shared" si="8"/>
        <v>2556.4020443299937</v>
      </c>
      <c r="AC27" s="125"/>
      <c r="AD27" s="126"/>
    </row>
    <row r="28" spans="2:30" x14ac:dyDescent="0.3">
      <c r="B28" s="180"/>
      <c r="C28" s="575" t="s">
        <v>271</v>
      </c>
      <c r="D28" s="575"/>
      <c r="E28" s="575"/>
      <c r="F28" s="181"/>
      <c r="H28" s="111">
        <v>24</v>
      </c>
      <c r="I28" s="161">
        <f t="shared" si="9"/>
        <v>2434.1393378620378</v>
      </c>
      <c r="J28" s="162">
        <f t="shared" si="6"/>
        <v>980.71689680178793</v>
      </c>
      <c r="K28" s="157">
        <f t="shared" si="15"/>
        <v>1453.4224410602494</v>
      </c>
      <c r="L28" s="158">
        <f t="shared" si="14"/>
        <v>980.7168968017877</v>
      </c>
      <c r="M28" s="163">
        <f t="shared" si="17"/>
        <v>980.71689680178781</v>
      </c>
      <c r="N28" s="164">
        <f t="shared" si="16"/>
        <v>980.71689680178781</v>
      </c>
      <c r="O28" s="168">
        <f t="shared" si="19"/>
        <v>735.53767260134089</v>
      </c>
      <c r="P28" s="169">
        <f t="shared" si="18"/>
        <v>980.71689680178781</v>
      </c>
      <c r="Q28" s="166">
        <f t="shared" si="13"/>
        <v>2036.9489946573133</v>
      </c>
      <c r="R28" s="167">
        <f t="shared" si="10"/>
        <v>980.71689680178781</v>
      </c>
      <c r="T28" s="111">
        <v>24</v>
      </c>
      <c r="U28" s="112"/>
      <c r="V28" s="421"/>
      <c r="W28" s="157">
        <f t="shared" si="4"/>
        <v>3947.973939765277</v>
      </c>
      <c r="X28" s="158">
        <f t="shared" si="2"/>
        <v>2667.5499593008631</v>
      </c>
      <c r="Y28" s="163">
        <f t="shared" si="11"/>
        <v>3947.973939765277</v>
      </c>
      <c r="Z28" s="164">
        <f t="shared" si="7"/>
        <v>2667.5499593008631</v>
      </c>
      <c r="AA28" s="168">
        <f t="shared" si="12"/>
        <v>3947.973939765277</v>
      </c>
      <c r="AB28" s="169">
        <f t="shared" si="8"/>
        <v>2667.5499593008631</v>
      </c>
      <c r="AC28" s="125"/>
      <c r="AD28" s="126"/>
    </row>
    <row r="29" spans="2:30" x14ac:dyDescent="0.3">
      <c r="B29" s="182"/>
      <c r="C29" s="183"/>
      <c r="D29" s="183"/>
      <c r="E29" s="183"/>
      <c r="F29" s="184"/>
      <c r="H29" s="123">
        <v>25</v>
      </c>
      <c r="I29" s="161">
        <f t="shared" si="9"/>
        <v>2535.5618102729559</v>
      </c>
      <c r="J29" s="162">
        <f t="shared" si="6"/>
        <v>1021.5801008351957</v>
      </c>
      <c r="K29" s="157">
        <f t="shared" si="15"/>
        <v>1513.9817094377602</v>
      </c>
      <c r="L29" s="158">
        <f t="shared" si="14"/>
        <v>1021.5801008351958</v>
      </c>
      <c r="M29" s="163">
        <f t="shared" si="17"/>
        <v>1021.5801008351956</v>
      </c>
      <c r="N29" s="164">
        <f t="shared" si="16"/>
        <v>1021.5801008351956</v>
      </c>
      <c r="O29" s="168">
        <f t="shared" si="19"/>
        <v>766.18507562639672</v>
      </c>
      <c r="P29" s="169">
        <f t="shared" si="18"/>
        <v>1021.5801008351956</v>
      </c>
      <c r="Q29" s="166">
        <f t="shared" si="13"/>
        <v>2121.8218694347015</v>
      </c>
      <c r="R29" s="167">
        <f t="shared" si="10"/>
        <v>1021.5801008351957</v>
      </c>
      <c r="T29" s="123">
        <v>25</v>
      </c>
      <c r="U29" s="112"/>
      <c r="V29" s="421"/>
      <c r="W29" s="157">
        <f t="shared" si="4"/>
        <v>4112.4728539221642</v>
      </c>
      <c r="X29" s="158">
        <f t="shared" si="2"/>
        <v>2778.6978742717324</v>
      </c>
      <c r="Y29" s="163">
        <f t="shared" si="11"/>
        <v>4112.4728539221642</v>
      </c>
      <c r="Z29" s="164">
        <f t="shared" si="7"/>
        <v>2778.6978742717324</v>
      </c>
      <c r="AA29" s="168">
        <f t="shared" si="12"/>
        <v>4112.4728539221642</v>
      </c>
      <c r="AB29" s="169">
        <f t="shared" si="8"/>
        <v>2778.6978742717324</v>
      </c>
      <c r="AC29" s="125"/>
      <c r="AD29" s="126"/>
    </row>
    <row r="30" spans="2:30" x14ac:dyDescent="0.3">
      <c r="B30" s="182"/>
      <c r="C30" s="185" t="s">
        <v>250</v>
      </c>
      <c r="D30" s="165">
        <v>2.4820000000000002</v>
      </c>
      <c r="E30" s="177">
        <f>D30*D35</f>
        <v>9.250414000000001</v>
      </c>
      <c r="F30" s="184"/>
      <c r="H30" s="111">
        <v>26</v>
      </c>
      <c r="I30" s="161">
        <f t="shared" si="9"/>
        <v>2636.9842826838744</v>
      </c>
      <c r="J30" s="162">
        <f t="shared" si="6"/>
        <v>1062.4433048686037</v>
      </c>
      <c r="K30" s="157">
        <f t="shared" si="15"/>
        <v>1574.5409778152705</v>
      </c>
      <c r="L30" s="158">
        <f t="shared" si="14"/>
        <v>1062.4433048686035</v>
      </c>
      <c r="M30" s="163">
        <f t="shared" si="17"/>
        <v>1062.4433048686035</v>
      </c>
      <c r="N30" s="164">
        <f t="shared" si="16"/>
        <v>1062.4433048686035</v>
      </c>
      <c r="O30" s="168">
        <f t="shared" si="19"/>
        <v>796.83247865145245</v>
      </c>
      <c r="P30" s="169">
        <f t="shared" si="18"/>
        <v>1062.4433048686033</v>
      </c>
      <c r="Q30" s="166">
        <f t="shared" si="13"/>
        <v>2206.6947442120891</v>
      </c>
      <c r="R30" s="167">
        <f t="shared" si="10"/>
        <v>1062.4433048686033</v>
      </c>
      <c r="T30" s="111">
        <v>26</v>
      </c>
      <c r="U30" s="112"/>
      <c r="V30" s="421"/>
      <c r="W30" s="157">
        <f t="shared" si="4"/>
        <v>4276.9717680790509</v>
      </c>
      <c r="X30" s="158">
        <f t="shared" si="2"/>
        <v>2889.8457892426018</v>
      </c>
      <c r="Y30" s="163">
        <f t="shared" si="11"/>
        <v>4276.9717680790509</v>
      </c>
      <c r="Z30" s="164">
        <f t="shared" si="7"/>
        <v>2889.8457892426018</v>
      </c>
      <c r="AA30" s="168">
        <f t="shared" si="12"/>
        <v>4276.9717680790509</v>
      </c>
      <c r="AB30" s="169">
        <f t="shared" si="8"/>
        <v>2889.8457892426018</v>
      </c>
      <c r="AC30" s="125"/>
      <c r="AD30" s="126"/>
    </row>
    <row r="31" spans="2:30" x14ac:dyDescent="0.3">
      <c r="B31" s="182"/>
      <c r="C31" s="185" t="s">
        <v>251</v>
      </c>
      <c r="D31" s="165">
        <v>1.482</v>
      </c>
      <c r="E31" s="177">
        <f>D31*D35</f>
        <v>5.5234139999999998</v>
      </c>
      <c r="F31" s="184"/>
      <c r="H31" s="111">
        <v>27</v>
      </c>
      <c r="I31" s="161">
        <f t="shared" si="9"/>
        <v>2738.4067550947925</v>
      </c>
      <c r="J31" s="162">
        <f t="shared" si="6"/>
        <v>1103.3065089020115</v>
      </c>
      <c r="K31" s="157">
        <f t="shared" si="15"/>
        <v>1635.1002461927808</v>
      </c>
      <c r="L31" s="158">
        <f t="shared" si="14"/>
        <v>1103.3065089020113</v>
      </c>
      <c r="M31" s="163">
        <f t="shared" si="17"/>
        <v>1103.3065089020113</v>
      </c>
      <c r="N31" s="164">
        <f t="shared" si="16"/>
        <v>1103.3065089020113</v>
      </c>
      <c r="O31" s="168">
        <f t="shared" si="19"/>
        <v>827.47988167650851</v>
      </c>
      <c r="P31" s="169">
        <f t="shared" si="18"/>
        <v>1103.3065089020113</v>
      </c>
      <c r="Q31" s="166">
        <f t="shared" si="13"/>
        <v>2291.5676189894775</v>
      </c>
      <c r="R31" s="167">
        <f t="shared" si="10"/>
        <v>1103.3065089020113</v>
      </c>
      <c r="T31" s="111">
        <v>27</v>
      </c>
      <c r="U31" s="112"/>
      <c r="V31" s="421"/>
      <c r="W31" s="157">
        <f t="shared" si="4"/>
        <v>4441.4706822359367</v>
      </c>
      <c r="X31" s="158">
        <f t="shared" si="2"/>
        <v>3000.9937042134707</v>
      </c>
      <c r="Y31" s="163">
        <f t="shared" si="11"/>
        <v>4441.4706822359367</v>
      </c>
      <c r="Z31" s="164">
        <f t="shared" si="7"/>
        <v>3000.9937042134707</v>
      </c>
      <c r="AA31" s="168">
        <f t="shared" si="12"/>
        <v>4441.4706822359367</v>
      </c>
      <c r="AB31" s="169">
        <f t="shared" si="8"/>
        <v>3000.9937042134707</v>
      </c>
      <c r="AC31" s="125"/>
      <c r="AD31" s="126"/>
    </row>
    <row r="32" spans="2:30" x14ac:dyDescent="0.3">
      <c r="B32" s="182"/>
      <c r="C32" s="185" t="s">
        <v>252</v>
      </c>
      <c r="D32" s="165">
        <v>1</v>
      </c>
      <c r="E32" s="177">
        <f>D32*D35</f>
        <v>3.7269999999999999</v>
      </c>
      <c r="F32" s="184"/>
      <c r="H32" s="111">
        <v>28</v>
      </c>
      <c r="I32" s="161">
        <f t="shared" si="9"/>
        <v>2839.8292275057106</v>
      </c>
      <c r="J32" s="162">
        <f t="shared" si="6"/>
        <v>1144.1697129354191</v>
      </c>
      <c r="K32" s="157">
        <f t="shared" si="15"/>
        <v>1695.6595145702911</v>
      </c>
      <c r="L32" s="158">
        <f t="shared" si="14"/>
        <v>1144.1697129354191</v>
      </c>
      <c r="M32" s="163">
        <f t="shared" si="17"/>
        <v>1144.1697129354191</v>
      </c>
      <c r="N32" s="164">
        <f t="shared" si="16"/>
        <v>1144.1697129354191</v>
      </c>
      <c r="O32" s="168">
        <f t="shared" si="19"/>
        <v>858.12728470156435</v>
      </c>
      <c r="P32" s="169">
        <f t="shared" si="18"/>
        <v>1144.1697129354191</v>
      </c>
      <c r="Q32" s="166">
        <f t="shared" si="13"/>
        <v>2376.4404937668655</v>
      </c>
      <c r="R32" s="167">
        <f t="shared" si="10"/>
        <v>1144.1697129354191</v>
      </c>
      <c r="T32" s="111">
        <v>28</v>
      </c>
      <c r="U32" s="112"/>
      <c r="V32" s="421"/>
      <c r="W32" s="157">
        <f t="shared" si="4"/>
        <v>4605.9695963928234</v>
      </c>
      <c r="X32" s="158">
        <f t="shared" si="2"/>
        <v>3112.14161918434</v>
      </c>
      <c r="Y32" s="163">
        <f t="shared" si="11"/>
        <v>4605.9695963928234</v>
      </c>
      <c r="Z32" s="164">
        <f t="shared" si="7"/>
        <v>3112.14161918434</v>
      </c>
      <c r="AA32" s="168">
        <f t="shared" si="12"/>
        <v>4605.9695963928234</v>
      </c>
      <c r="AB32" s="169">
        <f t="shared" si="8"/>
        <v>3112.14161918434</v>
      </c>
      <c r="AC32" s="125"/>
      <c r="AD32" s="126"/>
    </row>
    <row r="33" spans="2:30" x14ac:dyDescent="0.3">
      <c r="B33" s="182"/>
      <c r="C33" s="185" t="s">
        <v>253</v>
      </c>
      <c r="D33" s="165">
        <v>0.75</v>
      </c>
      <c r="E33" s="177">
        <f>D33*D35</f>
        <v>2.7952499999999998</v>
      </c>
      <c r="F33" s="184"/>
      <c r="H33" s="111">
        <v>29</v>
      </c>
      <c r="I33" s="161">
        <f t="shared" si="9"/>
        <v>2941.2516999166291</v>
      </c>
      <c r="J33" s="162">
        <f t="shared" si="6"/>
        <v>1185.0329169688271</v>
      </c>
      <c r="K33" s="157">
        <f t="shared" si="15"/>
        <v>1756.2187829478016</v>
      </c>
      <c r="L33" s="158">
        <f t="shared" si="14"/>
        <v>1185.0329169688271</v>
      </c>
      <c r="M33" s="163">
        <f t="shared" si="17"/>
        <v>1185.0329169688268</v>
      </c>
      <c r="N33" s="164">
        <f t="shared" si="16"/>
        <v>1185.0329169688268</v>
      </c>
      <c r="O33" s="168">
        <f t="shared" si="19"/>
        <v>888.77468772662019</v>
      </c>
      <c r="P33" s="169">
        <f t="shared" si="18"/>
        <v>1185.0329169688268</v>
      </c>
      <c r="Q33" s="166">
        <f t="shared" si="13"/>
        <v>2461.3133685442535</v>
      </c>
      <c r="R33" s="167">
        <f t="shared" si="10"/>
        <v>1185.0329169688271</v>
      </c>
      <c r="T33" s="111">
        <v>29</v>
      </c>
      <c r="U33" s="112"/>
      <c r="V33" s="421"/>
      <c r="W33" s="157">
        <f t="shared" si="4"/>
        <v>4770.4685105497101</v>
      </c>
      <c r="X33" s="158">
        <f t="shared" si="2"/>
        <v>3223.2895341552094</v>
      </c>
      <c r="Y33" s="163">
        <f t="shared" si="11"/>
        <v>4770.4685105497101</v>
      </c>
      <c r="Z33" s="164">
        <f t="shared" si="7"/>
        <v>3223.2895341552094</v>
      </c>
      <c r="AA33" s="168">
        <f t="shared" si="12"/>
        <v>4770.4685105497101</v>
      </c>
      <c r="AB33" s="169">
        <f t="shared" si="8"/>
        <v>3223.2895341552094</v>
      </c>
      <c r="AC33" s="125"/>
      <c r="AD33" s="126"/>
    </row>
    <row r="34" spans="2:30" x14ac:dyDescent="0.3">
      <c r="B34" s="182"/>
      <c r="C34" s="185" t="s">
        <v>256</v>
      </c>
      <c r="D34" s="165">
        <v>2.077</v>
      </c>
      <c r="E34" s="177">
        <f>D34*D35</f>
        <v>7.7409789999999994</v>
      </c>
      <c r="F34" s="184"/>
      <c r="H34" s="123">
        <v>30</v>
      </c>
      <c r="I34" s="161">
        <f t="shared" si="9"/>
        <v>3042.6741723275468</v>
      </c>
      <c r="J34" s="162">
        <f t="shared" si="6"/>
        <v>1225.8961210022346</v>
      </c>
      <c r="K34" s="157">
        <f t="shared" si="15"/>
        <v>1816.7780513253119</v>
      </c>
      <c r="L34" s="158">
        <f t="shared" si="14"/>
        <v>1225.8961210022348</v>
      </c>
      <c r="M34" s="163">
        <f t="shared" si="17"/>
        <v>1225.8961210022348</v>
      </c>
      <c r="N34" s="164">
        <f t="shared" si="16"/>
        <v>1225.8961210022348</v>
      </c>
      <c r="O34" s="168">
        <f t="shared" si="19"/>
        <v>919.42209075167591</v>
      </c>
      <c r="P34" s="169">
        <f t="shared" si="18"/>
        <v>1225.8961210022346</v>
      </c>
      <c r="Q34" s="166">
        <f t="shared" si="13"/>
        <v>2546.1862433216415</v>
      </c>
      <c r="R34" s="167">
        <f t="shared" si="10"/>
        <v>1225.8961210022348</v>
      </c>
      <c r="T34" s="123">
        <v>30</v>
      </c>
      <c r="U34" s="112"/>
      <c r="V34" s="421"/>
      <c r="W34" s="157">
        <f t="shared" si="4"/>
        <v>4934.9674247065968</v>
      </c>
      <c r="X34" s="158">
        <f t="shared" si="2"/>
        <v>3334.4374491260792</v>
      </c>
      <c r="Y34" s="163">
        <f t="shared" si="11"/>
        <v>4934.9674247065968</v>
      </c>
      <c r="Z34" s="164">
        <f t="shared" si="7"/>
        <v>3334.4374491260792</v>
      </c>
      <c r="AA34" s="168">
        <f t="shared" si="12"/>
        <v>4934.9674247065968</v>
      </c>
      <c r="AB34" s="169">
        <f t="shared" si="8"/>
        <v>3334.4374491260792</v>
      </c>
      <c r="AC34" s="125"/>
      <c r="AD34" s="126"/>
    </row>
    <row r="35" spans="2:30" x14ac:dyDescent="0.3">
      <c r="B35" s="182"/>
      <c r="C35" s="185" t="s">
        <v>272</v>
      </c>
      <c r="D35" s="238">
        <v>3.7269999999999999</v>
      </c>
      <c r="E35" s="183"/>
      <c r="F35" s="184"/>
      <c r="H35" s="111">
        <v>31</v>
      </c>
      <c r="I35" s="161">
        <f t="shared" si="9"/>
        <v>3144.0966447384658</v>
      </c>
      <c r="J35" s="162">
        <f t="shared" si="6"/>
        <v>1266.7593250356429</v>
      </c>
      <c r="K35" s="157">
        <f t="shared" si="15"/>
        <v>1877.3373197028225</v>
      </c>
      <c r="L35" s="158">
        <f t="shared" si="14"/>
        <v>1266.7593250356426</v>
      </c>
      <c r="M35" s="163">
        <f t="shared" si="17"/>
        <v>1266.7593250356426</v>
      </c>
      <c r="N35" s="164">
        <f t="shared" si="16"/>
        <v>1266.7593250356426</v>
      </c>
      <c r="O35" s="168">
        <f t="shared" si="19"/>
        <v>950.06949377673197</v>
      </c>
      <c r="P35" s="169">
        <f t="shared" si="18"/>
        <v>1266.7593250356426</v>
      </c>
      <c r="Q35" s="166">
        <f t="shared" si="13"/>
        <v>2631.0591180990291</v>
      </c>
      <c r="R35" s="167">
        <f t="shared" si="10"/>
        <v>1266.7593250356424</v>
      </c>
      <c r="T35" s="111">
        <v>31</v>
      </c>
      <c r="U35" s="112"/>
      <c r="V35" s="421"/>
      <c r="W35" s="157">
        <f t="shared" si="4"/>
        <v>5099.4663388634826</v>
      </c>
      <c r="X35" s="158">
        <f t="shared" si="2"/>
        <v>3445.5853640969476</v>
      </c>
      <c r="Y35" s="163">
        <f t="shared" si="11"/>
        <v>5099.4663388634826</v>
      </c>
      <c r="Z35" s="164">
        <f t="shared" si="7"/>
        <v>3445.5853640969476</v>
      </c>
      <c r="AA35" s="168">
        <f t="shared" si="12"/>
        <v>5099.4663388634826</v>
      </c>
      <c r="AB35" s="169">
        <f t="shared" si="8"/>
        <v>3445.5853640969476</v>
      </c>
      <c r="AC35" s="125"/>
      <c r="AD35" s="126"/>
    </row>
    <row r="36" spans="2:30" ht="17.25" thickBot="1" x14ac:dyDescent="0.35">
      <c r="B36" s="186"/>
      <c r="C36" s="187"/>
      <c r="D36" s="187"/>
      <c r="E36" s="187"/>
      <c r="F36" s="188"/>
      <c r="H36" s="111">
        <v>32</v>
      </c>
      <c r="I36" s="161">
        <f t="shared" si="9"/>
        <v>3245.5191171493834</v>
      </c>
      <c r="J36" s="162">
        <f t="shared" si="6"/>
        <v>1307.6225290690504</v>
      </c>
      <c r="K36" s="157">
        <f t="shared" si="15"/>
        <v>1937.8965880803328</v>
      </c>
      <c r="L36" s="158">
        <f t="shared" si="14"/>
        <v>1307.6225290690504</v>
      </c>
      <c r="M36" s="163">
        <f t="shared" si="17"/>
        <v>1307.6225290690504</v>
      </c>
      <c r="N36" s="164">
        <f t="shared" si="16"/>
        <v>1307.6225290690504</v>
      </c>
      <c r="O36" s="168">
        <f t="shared" si="19"/>
        <v>980.71689680178781</v>
      </c>
      <c r="P36" s="169">
        <f t="shared" si="18"/>
        <v>1307.6225290690504</v>
      </c>
      <c r="Q36" s="166">
        <f t="shared" si="13"/>
        <v>2715.9319928764176</v>
      </c>
      <c r="R36" s="167">
        <f t="shared" si="10"/>
        <v>1307.6225290690504</v>
      </c>
      <c r="T36" s="111">
        <v>32</v>
      </c>
      <c r="U36" s="112"/>
      <c r="V36" s="421"/>
      <c r="W36" s="157">
        <f t="shared" si="4"/>
        <v>5263.9652530203693</v>
      </c>
      <c r="X36" s="158">
        <f t="shared" si="2"/>
        <v>3556.733279067817</v>
      </c>
      <c r="Y36" s="163">
        <f t="shared" si="11"/>
        <v>5263.9652530203693</v>
      </c>
      <c r="Z36" s="164">
        <f t="shared" si="7"/>
        <v>3556.733279067817</v>
      </c>
      <c r="AA36" s="168">
        <f t="shared" si="12"/>
        <v>5263.9652530203693</v>
      </c>
      <c r="AB36" s="169">
        <f t="shared" si="8"/>
        <v>3556.733279067817</v>
      </c>
      <c r="AC36" s="125"/>
      <c r="AD36" s="126"/>
    </row>
    <row r="37" spans="2:30" ht="17.25" thickBot="1" x14ac:dyDescent="0.35">
      <c r="H37" s="111">
        <v>33</v>
      </c>
      <c r="I37" s="161">
        <f t="shared" si="9"/>
        <v>3346.9415895603015</v>
      </c>
      <c r="J37" s="162">
        <f t="shared" si="6"/>
        <v>1348.4857331024582</v>
      </c>
      <c r="K37" s="157">
        <f t="shared" si="15"/>
        <v>1998.4558564578433</v>
      </c>
      <c r="L37" s="158">
        <f t="shared" si="14"/>
        <v>1348.4857331024584</v>
      </c>
      <c r="M37" s="163">
        <f t="shared" si="17"/>
        <v>1348.4857331024584</v>
      </c>
      <c r="N37" s="164">
        <f t="shared" si="16"/>
        <v>1348.4857331024584</v>
      </c>
      <c r="O37" s="168">
        <f t="shared" si="19"/>
        <v>1011.3642998268435</v>
      </c>
      <c r="P37" s="169">
        <f t="shared" si="18"/>
        <v>1348.485733102458</v>
      </c>
      <c r="Q37" s="166">
        <f t="shared" si="13"/>
        <v>2800.804867653806</v>
      </c>
      <c r="R37" s="167">
        <f t="shared" si="10"/>
        <v>1348.4857331024584</v>
      </c>
      <c r="T37" s="111">
        <v>33</v>
      </c>
      <c r="U37" s="112"/>
      <c r="V37" s="421"/>
      <c r="W37" s="157">
        <f t="shared" si="4"/>
        <v>5428.4641671772561</v>
      </c>
      <c r="X37" s="158">
        <f t="shared" si="2"/>
        <v>3667.8811940386868</v>
      </c>
      <c r="Y37" s="163">
        <f t="shared" si="11"/>
        <v>5428.4641671772561</v>
      </c>
      <c r="Z37" s="164">
        <f t="shared" si="7"/>
        <v>3667.8811940386868</v>
      </c>
      <c r="AA37" s="168">
        <f t="shared" si="12"/>
        <v>5428.4641671772561</v>
      </c>
      <c r="AB37" s="169">
        <f t="shared" si="8"/>
        <v>3667.8811940386868</v>
      </c>
      <c r="AC37" s="125"/>
      <c r="AD37" s="126"/>
    </row>
    <row r="38" spans="2:30" x14ac:dyDescent="0.3">
      <c r="B38" s="178"/>
      <c r="C38" s="574" t="s">
        <v>247</v>
      </c>
      <c r="D38" s="574"/>
      <c r="E38" s="574"/>
      <c r="F38" s="179"/>
      <c r="H38" s="111">
        <v>34</v>
      </c>
      <c r="I38" s="161">
        <f t="shared" si="9"/>
        <v>3448.3640619712201</v>
      </c>
      <c r="J38" s="162">
        <f t="shared" si="6"/>
        <v>1389.3489371358662</v>
      </c>
      <c r="K38" s="157">
        <f t="shared" si="15"/>
        <v>2059.0151248353536</v>
      </c>
      <c r="L38" s="158">
        <f t="shared" si="14"/>
        <v>1389.3489371358662</v>
      </c>
      <c r="M38" s="163">
        <f t="shared" si="17"/>
        <v>1389.348937135866</v>
      </c>
      <c r="N38" s="164">
        <f t="shared" si="16"/>
        <v>1389.348937135866</v>
      </c>
      <c r="O38" s="168">
        <f t="shared" si="19"/>
        <v>1042.0117028518996</v>
      </c>
      <c r="P38" s="169">
        <f t="shared" si="18"/>
        <v>1389.3489371358662</v>
      </c>
      <c r="Q38" s="166">
        <f t="shared" si="13"/>
        <v>2885.677742431194</v>
      </c>
      <c r="R38" s="167">
        <f t="shared" si="10"/>
        <v>1389.3489371358662</v>
      </c>
      <c r="T38" s="111">
        <v>34</v>
      </c>
      <c r="U38" s="112"/>
      <c r="V38" s="421"/>
      <c r="W38" s="157">
        <f t="shared" si="4"/>
        <v>5592.9630813341428</v>
      </c>
      <c r="X38" s="158">
        <f t="shared" si="2"/>
        <v>3779.0291090095561</v>
      </c>
      <c r="Y38" s="163">
        <f t="shared" si="11"/>
        <v>5592.9630813341428</v>
      </c>
      <c r="Z38" s="164">
        <f t="shared" si="7"/>
        <v>3779.0291090095561</v>
      </c>
      <c r="AA38" s="168">
        <f t="shared" si="12"/>
        <v>5592.9630813341428</v>
      </c>
      <c r="AB38" s="169">
        <f t="shared" si="8"/>
        <v>3779.0291090095561</v>
      </c>
      <c r="AC38" s="125"/>
      <c r="AD38" s="126"/>
    </row>
    <row r="39" spans="2:30" x14ac:dyDescent="0.3">
      <c r="B39" s="180"/>
      <c r="C39" s="575" t="s">
        <v>273</v>
      </c>
      <c r="D39" s="575"/>
      <c r="E39" s="575"/>
      <c r="F39" s="181"/>
      <c r="H39" s="123">
        <v>35</v>
      </c>
      <c r="I39" s="161">
        <f t="shared" si="9"/>
        <v>3549.7865343821381</v>
      </c>
      <c r="J39" s="162">
        <f t="shared" si="6"/>
        <v>1430.212141169274</v>
      </c>
      <c r="K39" s="157">
        <f t="shared" si="15"/>
        <v>2119.5743932128639</v>
      </c>
      <c r="L39" s="158">
        <f t="shared" si="14"/>
        <v>1430.212141169274</v>
      </c>
      <c r="M39" s="163">
        <f t="shared" si="17"/>
        <v>1430.2121411692738</v>
      </c>
      <c r="N39" s="164">
        <f t="shared" si="16"/>
        <v>1430.2121411692738</v>
      </c>
      <c r="O39" s="168">
        <f t="shared" si="19"/>
        <v>1072.6591058769554</v>
      </c>
      <c r="P39" s="169">
        <f t="shared" si="18"/>
        <v>1430.212141169274</v>
      </c>
      <c r="Q39" s="166">
        <f t="shared" si="13"/>
        <v>2970.550617208582</v>
      </c>
      <c r="R39" s="167">
        <f t="shared" si="10"/>
        <v>1430.212141169274</v>
      </c>
      <c r="T39" s="123">
        <v>35</v>
      </c>
      <c r="U39" s="112"/>
      <c r="V39" s="421"/>
      <c r="W39" s="157">
        <f t="shared" si="4"/>
        <v>5757.4619954910304</v>
      </c>
      <c r="X39" s="158">
        <f t="shared" si="2"/>
        <v>3890.1770239804259</v>
      </c>
      <c r="Y39" s="163">
        <f t="shared" si="11"/>
        <v>5757.4619954910304</v>
      </c>
      <c r="Z39" s="164">
        <f t="shared" si="7"/>
        <v>3890.1770239804259</v>
      </c>
      <c r="AA39" s="168">
        <f t="shared" si="12"/>
        <v>5757.4619954910304</v>
      </c>
      <c r="AB39" s="169">
        <f t="shared" si="8"/>
        <v>3890.1770239804259</v>
      </c>
      <c r="AC39" s="125"/>
      <c r="AD39" s="126"/>
    </row>
    <row r="40" spans="2:30" x14ac:dyDescent="0.3">
      <c r="B40" s="182"/>
      <c r="C40" s="183"/>
      <c r="D40" s="183"/>
      <c r="E40" s="183"/>
      <c r="F40" s="184"/>
      <c r="H40" s="111">
        <v>36</v>
      </c>
      <c r="I40" s="161">
        <f t="shared" si="9"/>
        <v>3651.2090067930567</v>
      </c>
      <c r="J40" s="162">
        <f t="shared" si="6"/>
        <v>1471.0753452026818</v>
      </c>
      <c r="K40" s="157">
        <f t="shared" si="15"/>
        <v>2180.1336615903742</v>
      </c>
      <c r="L40" s="158">
        <f t="shared" si="14"/>
        <v>1471.0753452026818</v>
      </c>
      <c r="M40" s="163">
        <f t="shared" si="17"/>
        <v>1471.0753452026818</v>
      </c>
      <c r="N40" s="164">
        <f t="shared" si="16"/>
        <v>1471.0753452026818</v>
      </c>
      <c r="O40" s="168">
        <f t="shared" si="19"/>
        <v>1103.3065089020113</v>
      </c>
      <c r="P40" s="169">
        <f t="shared" si="18"/>
        <v>1471.0753452026818</v>
      </c>
      <c r="Q40" s="166">
        <f t="shared" si="13"/>
        <v>3055.4234919859696</v>
      </c>
      <c r="R40" s="167">
        <f t="shared" si="10"/>
        <v>1471.0753452026815</v>
      </c>
      <c r="T40" s="111">
        <v>36</v>
      </c>
      <c r="U40" s="112"/>
      <c r="V40" s="421"/>
      <c r="W40" s="157">
        <f t="shared" si="4"/>
        <v>5921.9609096479153</v>
      </c>
      <c r="X40" s="158">
        <f t="shared" si="2"/>
        <v>4001.3249389512944</v>
      </c>
      <c r="Y40" s="163">
        <f t="shared" si="11"/>
        <v>5921.9609096479153</v>
      </c>
      <c r="Z40" s="164">
        <f t="shared" si="7"/>
        <v>4001.3249389512944</v>
      </c>
      <c r="AA40" s="168">
        <f t="shared" si="12"/>
        <v>5921.9609096479153</v>
      </c>
      <c r="AB40" s="169">
        <f t="shared" si="8"/>
        <v>4001.3249389512944</v>
      </c>
      <c r="AC40" s="125"/>
      <c r="AD40" s="126"/>
    </row>
    <row r="41" spans="2:30" x14ac:dyDescent="0.3">
      <c r="B41" s="182"/>
      <c r="C41" s="185" t="s">
        <v>250</v>
      </c>
      <c r="D41" s="165">
        <f>D30</f>
        <v>2.4820000000000002</v>
      </c>
      <c r="E41" s="189">
        <f>D41*$D$46*$E$46</f>
        <v>25.161126080000006</v>
      </c>
      <c r="F41" s="184"/>
      <c r="H41" s="111">
        <v>37</v>
      </c>
      <c r="I41" s="161">
        <f t="shared" si="9"/>
        <v>3752.6314792039748</v>
      </c>
      <c r="J41" s="162">
        <f t="shared" ref="J41:J72" si="20">I41/$D$30</f>
        <v>1511.9385492360896</v>
      </c>
      <c r="K41" s="157">
        <f t="shared" si="15"/>
        <v>2240.692929967885</v>
      </c>
      <c r="L41" s="158">
        <f t="shared" si="14"/>
        <v>1511.9385492360898</v>
      </c>
      <c r="M41" s="163">
        <f t="shared" si="17"/>
        <v>1511.9385492360896</v>
      </c>
      <c r="N41" s="164">
        <f t="shared" si="16"/>
        <v>1511.9385492360896</v>
      </c>
      <c r="O41" s="168">
        <f t="shared" si="19"/>
        <v>1133.9539119270671</v>
      </c>
      <c r="P41" s="169">
        <f t="shared" si="18"/>
        <v>1511.9385492360896</v>
      </c>
      <c r="Q41" s="166">
        <f t="shared" si="13"/>
        <v>3140.296366763358</v>
      </c>
      <c r="R41" s="167">
        <f t="shared" si="10"/>
        <v>1511.9385492360896</v>
      </c>
      <c r="T41" s="111">
        <v>37</v>
      </c>
      <c r="U41" s="112"/>
      <c r="V41" s="421"/>
      <c r="W41" s="157">
        <f t="shared" si="4"/>
        <v>6086.459823804802</v>
      </c>
      <c r="X41" s="158">
        <f t="shared" si="2"/>
        <v>4112.4728539221633</v>
      </c>
      <c r="Y41" s="163">
        <f t="shared" si="11"/>
        <v>6086.459823804802</v>
      </c>
      <c r="Z41" s="164">
        <f t="shared" ref="Z41:Z72" si="21">Y41/$D$43</f>
        <v>4112.4728539221633</v>
      </c>
      <c r="AA41" s="168">
        <f t="shared" si="12"/>
        <v>6086.459823804802</v>
      </c>
      <c r="AB41" s="169">
        <f t="shared" ref="AB41:AB72" si="22">AA41/$D$44</f>
        <v>4112.4728539221633</v>
      </c>
      <c r="AC41" s="125"/>
      <c r="AD41" s="126"/>
    </row>
    <row r="42" spans="2:30" x14ac:dyDescent="0.3">
      <c r="B42" s="182"/>
      <c r="C42" s="185" t="s">
        <v>251</v>
      </c>
      <c r="D42" s="165">
        <v>1.48</v>
      </c>
      <c r="E42" s="189">
        <f>D42*$D$46*$E$46</f>
        <v>15.0034112</v>
      </c>
      <c r="F42" s="184"/>
      <c r="H42" s="111">
        <v>38</v>
      </c>
      <c r="I42" s="161">
        <f t="shared" si="9"/>
        <v>3854.0539516148929</v>
      </c>
      <c r="J42" s="162">
        <f t="shared" si="20"/>
        <v>1552.8017532694973</v>
      </c>
      <c r="K42" s="157">
        <f t="shared" si="15"/>
        <v>2301.2521983453948</v>
      </c>
      <c r="L42" s="158">
        <f t="shared" si="14"/>
        <v>1552.8017532694971</v>
      </c>
      <c r="M42" s="163">
        <f t="shared" si="17"/>
        <v>1552.8017532694976</v>
      </c>
      <c r="N42" s="164">
        <f t="shared" si="16"/>
        <v>1552.8017532694976</v>
      </c>
      <c r="O42" s="168">
        <f t="shared" si="19"/>
        <v>1164.6013149521232</v>
      </c>
      <c r="P42" s="169">
        <f t="shared" si="18"/>
        <v>1552.8017532694976</v>
      </c>
      <c r="Q42" s="166">
        <f t="shared" si="13"/>
        <v>3225.169241540746</v>
      </c>
      <c r="R42" s="167">
        <f t="shared" si="10"/>
        <v>1552.8017532694973</v>
      </c>
      <c r="T42" s="111">
        <v>38</v>
      </c>
      <c r="U42" s="112"/>
      <c r="V42" s="421"/>
      <c r="W42" s="424"/>
      <c r="X42" s="421"/>
      <c r="Y42" s="163">
        <f t="shared" si="11"/>
        <v>6250.9587379616896</v>
      </c>
      <c r="Z42" s="164">
        <f t="shared" si="21"/>
        <v>4223.6207688930335</v>
      </c>
      <c r="AA42" s="168">
        <f t="shared" si="12"/>
        <v>6250.9587379616896</v>
      </c>
      <c r="AB42" s="169">
        <f t="shared" si="22"/>
        <v>4223.6207688930335</v>
      </c>
      <c r="AC42" s="125"/>
      <c r="AD42" s="126"/>
    </row>
    <row r="43" spans="2:30" x14ac:dyDescent="0.3">
      <c r="B43" s="182"/>
      <c r="C43" s="185" t="s">
        <v>252</v>
      </c>
      <c r="D43" s="165">
        <v>1.48</v>
      </c>
      <c r="E43" s="189">
        <f>D43*$D$46*$E$46</f>
        <v>15.0034112</v>
      </c>
      <c r="F43" s="184"/>
      <c r="H43" s="111">
        <v>39</v>
      </c>
      <c r="I43" s="161">
        <f t="shared" si="9"/>
        <v>3955.4764240258114</v>
      </c>
      <c r="J43" s="162">
        <f t="shared" si="20"/>
        <v>1593.6649573029053</v>
      </c>
      <c r="K43" s="157">
        <f t="shared" si="15"/>
        <v>2361.8114667229056</v>
      </c>
      <c r="L43" s="158">
        <f t="shared" si="14"/>
        <v>1593.6649573029053</v>
      </c>
      <c r="M43" s="163">
        <f t="shared" si="17"/>
        <v>1593.6649573029053</v>
      </c>
      <c r="N43" s="164">
        <f t="shared" si="16"/>
        <v>1593.6649573029053</v>
      </c>
      <c r="O43" s="168">
        <f t="shared" si="19"/>
        <v>1195.2487179771788</v>
      </c>
      <c r="P43" s="169">
        <f t="shared" si="18"/>
        <v>1593.6649573029051</v>
      </c>
      <c r="Q43" s="166">
        <f t="shared" si="13"/>
        <v>3310.0421163181336</v>
      </c>
      <c r="R43" s="167">
        <f t="shared" si="10"/>
        <v>1593.6649573029049</v>
      </c>
      <c r="T43" s="111">
        <v>39</v>
      </c>
      <c r="U43" s="112"/>
      <c r="V43" s="421"/>
      <c r="W43" s="424"/>
      <c r="X43" s="421"/>
      <c r="Y43" s="163">
        <f t="shared" si="11"/>
        <v>6415.4576521185754</v>
      </c>
      <c r="Z43" s="164">
        <f t="shared" si="21"/>
        <v>4334.768683863902</v>
      </c>
      <c r="AA43" s="168">
        <f t="shared" si="12"/>
        <v>6415.4576521185754</v>
      </c>
      <c r="AB43" s="169">
        <f t="shared" si="22"/>
        <v>4334.768683863902</v>
      </c>
      <c r="AC43" s="125"/>
      <c r="AD43" s="126"/>
    </row>
    <row r="44" spans="2:30" x14ac:dyDescent="0.3">
      <c r="B44" s="182"/>
      <c r="C44" s="185" t="s">
        <v>253</v>
      </c>
      <c r="D44" s="165">
        <v>1.48</v>
      </c>
      <c r="E44" s="189">
        <f>D44*$D$46*$E$46</f>
        <v>15.0034112</v>
      </c>
      <c r="F44" s="184"/>
      <c r="H44" s="123">
        <v>40</v>
      </c>
      <c r="I44" s="161">
        <f t="shared" si="9"/>
        <v>4056.8988964367295</v>
      </c>
      <c r="J44" s="162">
        <f t="shared" si="20"/>
        <v>1634.5281613363131</v>
      </c>
      <c r="K44" s="157">
        <f t="shared" si="15"/>
        <v>2422.3707351004155</v>
      </c>
      <c r="L44" s="158">
        <f t="shared" ref="L44:L75" si="23">K44/$D$31</f>
        <v>1634.5281613363127</v>
      </c>
      <c r="M44" s="163">
        <f t="shared" si="17"/>
        <v>1634.5281613363129</v>
      </c>
      <c r="N44" s="164">
        <f t="shared" si="16"/>
        <v>1634.5281613363129</v>
      </c>
      <c r="O44" s="168">
        <f t="shared" si="19"/>
        <v>1225.8961210022346</v>
      </c>
      <c r="P44" s="169">
        <f t="shared" si="18"/>
        <v>1634.5281613363129</v>
      </c>
      <c r="Q44" s="166">
        <f t="shared" si="13"/>
        <v>3394.9149910955216</v>
      </c>
      <c r="R44" s="167">
        <f t="shared" si="10"/>
        <v>1634.5281613363129</v>
      </c>
      <c r="T44" s="123">
        <v>40</v>
      </c>
      <c r="U44" s="112"/>
      <c r="V44" s="421"/>
      <c r="W44" s="424"/>
      <c r="X44" s="421"/>
      <c r="Y44" s="163">
        <f t="shared" si="11"/>
        <v>6579.9565662754621</v>
      </c>
      <c r="Z44" s="164">
        <f t="shared" si="21"/>
        <v>4445.9165988347713</v>
      </c>
      <c r="AA44" s="168">
        <f t="shared" si="12"/>
        <v>6579.9565662754621</v>
      </c>
      <c r="AB44" s="169">
        <f t="shared" si="22"/>
        <v>4445.9165988347713</v>
      </c>
      <c r="AC44" s="125"/>
      <c r="AD44" s="126"/>
    </row>
    <row r="45" spans="2:30" ht="17.25" thickBot="1" x14ac:dyDescent="0.35">
      <c r="B45" s="182"/>
      <c r="C45" s="185" t="s">
        <v>256</v>
      </c>
      <c r="D45" s="165">
        <v>1.48</v>
      </c>
      <c r="E45" s="189">
        <f>D45*$D$46*$E$46</f>
        <v>15.0034112</v>
      </c>
      <c r="F45" s="184"/>
      <c r="H45" s="111">
        <v>41</v>
      </c>
      <c r="I45" s="161">
        <f t="shared" si="9"/>
        <v>4158.321368847648</v>
      </c>
      <c r="J45" s="162">
        <f t="shared" si="20"/>
        <v>1675.3913653697211</v>
      </c>
      <c r="K45" s="157">
        <f t="shared" si="15"/>
        <v>2482.9300034779262</v>
      </c>
      <c r="L45" s="158">
        <f t="shared" si="23"/>
        <v>1675.3913653697209</v>
      </c>
      <c r="M45" s="163">
        <f t="shared" si="17"/>
        <v>1675.3913653697207</v>
      </c>
      <c r="N45" s="164">
        <f t="shared" si="16"/>
        <v>1675.3913653697207</v>
      </c>
      <c r="O45" s="168">
        <f t="shared" si="19"/>
        <v>1256.5435240272907</v>
      </c>
      <c r="P45" s="169">
        <f t="shared" si="18"/>
        <v>1675.3913653697209</v>
      </c>
      <c r="Q45" s="166">
        <f t="shared" si="13"/>
        <v>3479.7878658729105</v>
      </c>
      <c r="R45" s="167">
        <f t="shared" si="10"/>
        <v>1675.3913653697211</v>
      </c>
      <c r="T45" s="111">
        <v>41</v>
      </c>
      <c r="U45" s="112"/>
      <c r="V45" s="421"/>
      <c r="W45" s="424"/>
      <c r="X45" s="421"/>
      <c r="Y45" s="163">
        <f t="shared" si="11"/>
        <v>6744.4554804323488</v>
      </c>
      <c r="Z45" s="164">
        <f t="shared" si="21"/>
        <v>4557.0645138056416</v>
      </c>
      <c r="AA45" s="168">
        <f t="shared" si="12"/>
        <v>6744.4554804323488</v>
      </c>
      <c r="AB45" s="169">
        <f t="shared" si="22"/>
        <v>4557.0645138056416</v>
      </c>
      <c r="AC45" s="125"/>
      <c r="AD45" s="126"/>
    </row>
    <row r="46" spans="2:30" x14ac:dyDescent="0.3">
      <c r="B46" s="182"/>
      <c r="C46" s="185" t="s">
        <v>274</v>
      </c>
      <c r="D46" s="165">
        <f>D35</f>
        <v>3.7269999999999999</v>
      </c>
      <c r="E46" s="191">
        <v>2.72</v>
      </c>
      <c r="F46" s="184"/>
      <c r="H46" s="111">
        <v>42</v>
      </c>
      <c r="I46" s="161">
        <f t="shared" si="9"/>
        <v>4259.7438412585661</v>
      </c>
      <c r="J46" s="162">
        <f t="shared" si="20"/>
        <v>1716.2545694031289</v>
      </c>
      <c r="K46" s="157">
        <f t="shared" si="15"/>
        <v>2543.4892718554365</v>
      </c>
      <c r="L46" s="158">
        <f t="shared" si="23"/>
        <v>1716.2545694031285</v>
      </c>
      <c r="M46" s="163">
        <f t="shared" si="17"/>
        <v>1716.2545694031287</v>
      </c>
      <c r="N46" s="164">
        <f t="shared" si="16"/>
        <v>1716.2545694031287</v>
      </c>
      <c r="O46" s="168">
        <f t="shared" si="19"/>
        <v>1287.1909270523465</v>
      </c>
      <c r="P46" s="169">
        <f t="shared" si="18"/>
        <v>1716.2545694031287</v>
      </c>
      <c r="Q46" s="127"/>
      <c r="R46" s="128"/>
      <c r="T46" s="111">
        <v>42</v>
      </c>
      <c r="U46" s="112"/>
      <c r="V46" s="421"/>
      <c r="W46" s="424"/>
      <c r="X46" s="421"/>
      <c r="Y46" s="163">
        <f t="shared" si="11"/>
        <v>6908.9543945892347</v>
      </c>
      <c r="Z46" s="164">
        <f t="shared" si="21"/>
        <v>4668.21242877651</v>
      </c>
      <c r="AA46" s="168">
        <f t="shared" si="12"/>
        <v>6908.9543945892347</v>
      </c>
      <c r="AB46" s="169">
        <f t="shared" si="22"/>
        <v>4668.21242877651</v>
      </c>
      <c r="AC46" s="125"/>
      <c r="AD46" s="126"/>
    </row>
    <row r="47" spans="2:30" ht="17.25" thickBot="1" x14ac:dyDescent="0.35">
      <c r="B47" s="186"/>
      <c r="C47" s="187"/>
      <c r="D47" s="187"/>
      <c r="E47" s="187"/>
      <c r="F47" s="188"/>
      <c r="H47" s="111">
        <v>43</v>
      </c>
      <c r="I47" s="161">
        <f t="shared" si="9"/>
        <v>4361.1663136694842</v>
      </c>
      <c r="J47" s="162">
        <f t="shared" si="20"/>
        <v>1757.1177734365367</v>
      </c>
      <c r="K47" s="157">
        <f t="shared" si="15"/>
        <v>2604.0485402329473</v>
      </c>
      <c r="L47" s="158">
        <f t="shared" si="23"/>
        <v>1757.1177734365367</v>
      </c>
      <c r="M47" s="163">
        <f t="shared" si="17"/>
        <v>1757.1177734365365</v>
      </c>
      <c r="N47" s="164">
        <f t="shared" si="16"/>
        <v>1757.1177734365365</v>
      </c>
      <c r="O47" s="168">
        <f t="shared" si="19"/>
        <v>1317.8383300774024</v>
      </c>
      <c r="P47" s="169">
        <f t="shared" si="18"/>
        <v>1757.1177734365365</v>
      </c>
      <c r="Q47" s="125"/>
      <c r="R47" s="126"/>
      <c r="T47" s="111">
        <v>43</v>
      </c>
      <c r="U47" s="112"/>
      <c r="V47" s="421"/>
      <c r="W47" s="424"/>
      <c r="X47" s="421"/>
      <c r="Y47" s="163">
        <f t="shared" si="11"/>
        <v>7073.4533087461214</v>
      </c>
      <c r="Z47" s="164">
        <f t="shared" si="21"/>
        <v>4779.3603437473794</v>
      </c>
      <c r="AA47" s="168">
        <f t="shared" si="12"/>
        <v>7073.4533087461214</v>
      </c>
      <c r="AB47" s="169">
        <f t="shared" si="22"/>
        <v>4779.3603437473794</v>
      </c>
      <c r="AC47" s="125"/>
      <c r="AD47" s="126"/>
    </row>
    <row r="48" spans="2:30" ht="17.25" thickBot="1" x14ac:dyDescent="0.35">
      <c r="H48" s="111">
        <v>44</v>
      </c>
      <c r="I48" s="161">
        <f t="shared" si="9"/>
        <v>4462.5887860804023</v>
      </c>
      <c r="J48" s="162">
        <f t="shared" si="20"/>
        <v>1797.9809774699443</v>
      </c>
      <c r="K48" s="157">
        <f t="shared" si="15"/>
        <v>2664.6078086104571</v>
      </c>
      <c r="L48" s="158">
        <f t="shared" si="23"/>
        <v>1797.980977469944</v>
      </c>
      <c r="M48" s="163">
        <f t="shared" si="17"/>
        <v>1797.9809774699445</v>
      </c>
      <c r="N48" s="164">
        <f t="shared" ref="N48:N79" si="24">M48/$D$32</f>
        <v>1797.9809774699445</v>
      </c>
      <c r="O48" s="168">
        <f t="shared" si="19"/>
        <v>1348.4857331024582</v>
      </c>
      <c r="P48" s="169">
        <f t="shared" si="18"/>
        <v>1797.9809774699443</v>
      </c>
      <c r="Q48" s="125"/>
      <c r="R48" s="126"/>
      <c r="T48" s="111">
        <v>44</v>
      </c>
      <c r="U48" s="112"/>
      <c r="V48" s="421"/>
      <c r="W48" s="424"/>
      <c r="X48" s="421"/>
      <c r="Y48" s="163">
        <f t="shared" si="11"/>
        <v>7237.952222903009</v>
      </c>
      <c r="Z48" s="164">
        <f t="shared" si="21"/>
        <v>4890.5082587182496</v>
      </c>
      <c r="AA48" s="168">
        <f t="shared" si="12"/>
        <v>7237.952222903009</v>
      </c>
      <c r="AB48" s="169">
        <f t="shared" si="22"/>
        <v>4890.5082587182496</v>
      </c>
      <c r="AC48" s="125"/>
      <c r="AD48" s="126"/>
    </row>
    <row r="49" spans="2:30" x14ac:dyDescent="0.3">
      <c r="B49" s="192"/>
      <c r="C49" s="576" t="s">
        <v>214</v>
      </c>
      <c r="D49" s="576"/>
      <c r="E49" s="576"/>
      <c r="F49" s="193"/>
      <c r="H49" s="123">
        <v>45</v>
      </c>
      <c r="I49" s="161">
        <f t="shared" si="9"/>
        <v>4564.0112584913204</v>
      </c>
      <c r="J49" s="162">
        <f t="shared" si="20"/>
        <v>1838.844181503352</v>
      </c>
      <c r="K49" s="157">
        <f t="shared" si="15"/>
        <v>2725.1670769879679</v>
      </c>
      <c r="L49" s="158">
        <f t="shared" si="23"/>
        <v>1838.8441815033523</v>
      </c>
      <c r="M49" s="163">
        <f t="shared" si="17"/>
        <v>1838.844181503352</v>
      </c>
      <c r="N49" s="164">
        <f t="shared" si="24"/>
        <v>1838.844181503352</v>
      </c>
      <c r="O49" s="168">
        <f t="shared" si="19"/>
        <v>1379.1331361275143</v>
      </c>
      <c r="P49" s="169">
        <f t="shared" si="18"/>
        <v>1838.8441815033523</v>
      </c>
      <c r="Q49" s="125"/>
      <c r="R49" s="126"/>
      <c r="T49" s="123">
        <v>45</v>
      </c>
      <c r="U49" s="112"/>
      <c r="V49" s="421"/>
      <c r="W49" s="424"/>
      <c r="X49" s="421"/>
      <c r="Y49" s="163">
        <f t="shared" si="11"/>
        <v>7402.4511370598939</v>
      </c>
      <c r="Z49" s="164">
        <f t="shared" si="21"/>
        <v>5001.6561736891172</v>
      </c>
      <c r="AA49" s="168">
        <f t="shared" si="12"/>
        <v>7402.4511370598939</v>
      </c>
      <c r="AB49" s="169">
        <f t="shared" si="22"/>
        <v>5001.6561736891172</v>
      </c>
      <c r="AC49" s="125"/>
      <c r="AD49" s="126"/>
    </row>
    <row r="50" spans="2:30" x14ac:dyDescent="0.3">
      <c r="B50" s="194"/>
      <c r="C50" s="195"/>
      <c r="D50" s="195"/>
      <c r="E50" s="195"/>
      <c r="F50" s="196"/>
      <c r="H50" s="111">
        <v>46</v>
      </c>
      <c r="I50" s="161">
        <f t="shared" si="9"/>
        <v>4665.4337309022394</v>
      </c>
      <c r="J50" s="162">
        <f t="shared" si="20"/>
        <v>1879.7073855367603</v>
      </c>
      <c r="K50" s="157">
        <f t="shared" si="15"/>
        <v>2785.7263453654782</v>
      </c>
      <c r="L50" s="158">
        <f t="shared" si="23"/>
        <v>1879.7073855367601</v>
      </c>
      <c r="M50" s="163">
        <f t="shared" si="17"/>
        <v>1879.7073855367601</v>
      </c>
      <c r="N50" s="164">
        <f t="shared" si="24"/>
        <v>1879.7073855367601</v>
      </c>
      <c r="O50" s="168">
        <f t="shared" si="19"/>
        <v>1409.7805391525696</v>
      </c>
      <c r="P50" s="169">
        <f t="shared" si="18"/>
        <v>1879.7073855367596</v>
      </c>
      <c r="Q50" s="125"/>
      <c r="R50" s="126"/>
      <c r="T50" s="111">
        <v>46</v>
      </c>
      <c r="U50" s="112"/>
      <c r="V50" s="421"/>
      <c r="W50" s="424"/>
      <c r="X50" s="421"/>
      <c r="Y50" s="163">
        <f t="shared" si="11"/>
        <v>7566.9500512167815</v>
      </c>
      <c r="Z50" s="164">
        <f t="shared" si="21"/>
        <v>5112.8040886599874</v>
      </c>
      <c r="AA50" s="168">
        <f t="shared" si="12"/>
        <v>7566.9500512167815</v>
      </c>
      <c r="AB50" s="169">
        <f t="shared" si="22"/>
        <v>5112.8040886599874</v>
      </c>
      <c r="AC50" s="125"/>
      <c r="AD50" s="126"/>
    </row>
    <row r="51" spans="2:30" x14ac:dyDescent="0.3">
      <c r="B51" s="194"/>
      <c r="C51" s="197">
        <v>245</v>
      </c>
      <c r="D51" s="198">
        <v>0.75</v>
      </c>
      <c r="E51" s="197">
        <v>16</v>
      </c>
      <c r="F51" s="196"/>
      <c r="H51" s="111">
        <v>47</v>
      </c>
      <c r="I51" s="161">
        <f t="shared" si="9"/>
        <v>4766.8562033131575</v>
      </c>
      <c r="J51" s="162">
        <f t="shared" si="20"/>
        <v>1920.5705895701681</v>
      </c>
      <c r="K51" s="157">
        <f t="shared" si="15"/>
        <v>2846.285613742989</v>
      </c>
      <c r="L51" s="158">
        <f t="shared" si="23"/>
        <v>1920.5705895701681</v>
      </c>
      <c r="M51" s="163">
        <f t="shared" si="17"/>
        <v>1920.5705895701676</v>
      </c>
      <c r="N51" s="164">
        <f t="shared" si="24"/>
        <v>1920.5705895701676</v>
      </c>
      <c r="O51" s="168">
        <f t="shared" si="19"/>
        <v>1440.4279421776257</v>
      </c>
      <c r="P51" s="169">
        <f t="shared" ref="P51:P82" si="25">O51/$D$33</f>
        <v>1920.5705895701676</v>
      </c>
      <c r="Q51" s="125"/>
      <c r="R51" s="126"/>
      <c r="T51" s="111">
        <v>47</v>
      </c>
      <c r="U51" s="112"/>
      <c r="V51" s="421"/>
      <c r="W51" s="424"/>
      <c r="X51" s="421"/>
      <c r="Y51" s="163">
        <f t="shared" si="11"/>
        <v>7731.4489653736682</v>
      </c>
      <c r="Z51" s="164">
        <f t="shared" si="21"/>
        <v>5223.9520036308568</v>
      </c>
      <c r="AA51" s="168">
        <f t="shared" si="12"/>
        <v>7731.4489653736682</v>
      </c>
      <c r="AB51" s="169">
        <f t="shared" si="22"/>
        <v>5223.9520036308568</v>
      </c>
      <c r="AC51" s="125"/>
      <c r="AD51" s="126"/>
    </row>
    <row r="52" spans="2:30" x14ac:dyDescent="0.3">
      <c r="B52" s="194"/>
      <c r="C52" s="197">
        <v>265</v>
      </c>
      <c r="D52" s="198">
        <v>0.6</v>
      </c>
      <c r="E52" s="197">
        <v>17</v>
      </c>
      <c r="F52" s="196"/>
      <c r="H52" s="111">
        <v>48</v>
      </c>
      <c r="I52" s="161">
        <f t="shared" si="9"/>
        <v>4868.2786757240756</v>
      </c>
      <c r="J52" s="162">
        <f t="shared" si="20"/>
        <v>1961.4337936035759</v>
      </c>
      <c r="K52" s="157">
        <f t="shared" si="15"/>
        <v>2906.8448821204988</v>
      </c>
      <c r="L52" s="158">
        <f t="shared" si="23"/>
        <v>1961.4337936035754</v>
      </c>
      <c r="M52" s="163">
        <f t="shared" si="17"/>
        <v>1961.4337936035756</v>
      </c>
      <c r="N52" s="164">
        <f t="shared" si="24"/>
        <v>1961.4337936035756</v>
      </c>
      <c r="O52" s="168">
        <f t="shared" si="19"/>
        <v>1471.0753452026818</v>
      </c>
      <c r="P52" s="169">
        <f t="shared" si="25"/>
        <v>1961.4337936035756</v>
      </c>
      <c r="Q52" s="125"/>
      <c r="R52" s="126"/>
      <c r="T52" s="111">
        <v>48</v>
      </c>
      <c r="U52" s="112"/>
      <c r="V52" s="421"/>
      <c r="W52" s="424"/>
      <c r="X52" s="421"/>
      <c r="Y52" s="163">
        <f t="shared" si="11"/>
        <v>7895.947879530554</v>
      </c>
      <c r="Z52" s="164">
        <f t="shared" si="21"/>
        <v>5335.0999186017261</v>
      </c>
      <c r="AA52" s="168">
        <f t="shared" si="12"/>
        <v>7895.947879530554</v>
      </c>
      <c r="AB52" s="169">
        <f t="shared" si="22"/>
        <v>5335.0999186017261</v>
      </c>
      <c r="AC52" s="125"/>
      <c r="AD52" s="126"/>
    </row>
    <row r="53" spans="2:30" x14ac:dyDescent="0.3">
      <c r="B53" s="194"/>
      <c r="C53" s="197">
        <v>265</v>
      </c>
      <c r="D53" s="198">
        <v>0.7</v>
      </c>
      <c r="E53" s="197">
        <v>17</v>
      </c>
      <c r="F53" s="196"/>
      <c r="H53" s="111">
        <v>49</v>
      </c>
      <c r="I53" s="161">
        <f t="shared" si="9"/>
        <v>4969.7011481349937</v>
      </c>
      <c r="J53" s="162">
        <f t="shared" si="20"/>
        <v>2002.2969976369836</v>
      </c>
      <c r="K53" s="157">
        <f t="shared" si="15"/>
        <v>2967.4041504980096</v>
      </c>
      <c r="L53" s="158">
        <f t="shared" si="23"/>
        <v>2002.2969976369836</v>
      </c>
      <c r="M53" s="163">
        <f t="shared" si="17"/>
        <v>2002.2969976369834</v>
      </c>
      <c r="N53" s="164">
        <f t="shared" si="24"/>
        <v>2002.2969976369834</v>
      </c>
      <c r="O53" s="168">
        <f t="shared" si="19"/>
        <v>1501.7227482277374</v>
      </c>
      <c r="P53" s="169">
        <f t="shared" si="25"/>
        <v>2002.2969976369832</v>
      </c>
      <c r="Q53" s="125"/>
      <c r="R53" s="126"/>
      <c r="T53" s="111">
        <v>49</v>
      </c>
      <c r="U53" s="112"/>
      <c r="V53" s="421"/>
      <c r="W53" s="424"/>
      <c r="X53" s="421"/>
      <c r="Y53" s="163">
        <f t="shared" si="11"/>
        <v>8060.4467936874416</v>
      </c>
      <c r="Z53" s="164">
        <f t="shared" si="21"/>
        <v>5446.2478335725955</v>
      </c>
      <c r="AA53" s="168">
        <f t="shared" si="12"/>
        <v>8060.4467936874416</v>
      </c>
      <c r="AB53" s="169">
        <f t="shared" si="22"/>
        <v>5446.2478335725955</v>
      </c>
      <c r="AC53" s="125"/>
      <c r="AD53" s="126"/>
    </row>
    <row r="54" spans="2:30" x14ac:dyDescent="0.3">
      <c r="B54" s="194"/>
      <c r="C54" s="197">
        <v>265</v>
      </c>
      <c r="D54" s="198">
        <v>0.65</v>
      </c>
      <c r="E54" s="197">
        <v>18</v>
      </c>
      <c r="F54" s="196"/>
      <c r="H54" s="123">
        <v>50</v>
      </c>
      <c r="I54" s="161">
        <f t="shared" si="9"/>
        <v>5071.1236205459118</v>
      </c>
      <c r="J54" s="162">
        <f t="shared" si="20"/>
        <v>2043.1602016703914</v>
      </c>
      <c r="K54" s="157">
        <f t="shared" si="15"/>
        <v>3027.9634188755203</v>
      </c>
      <c r="L54" s="158">
        <f t="shared" si="23"/>
        <v>2043.1602016703916</v>
      </c>
      <c r="M54" s="163">
        <f t="shared" si="17"/>
        <v>2043.1602016703912</v>
      </c>
      <c r="N54" s="164">
        <f t="shared" si="24"/>
        <v>2043.1602016703912</v>
      </c>
      <c r="O54" s="168">
        <f t="shared" si="19"/>
        <v>1532.3701512527934</v>
      </c>
      <c r="P54" s="169">
        <f t="shared" si="25"/>
        <v>2043.1602016703912</v>
      </c>
      <c r="Q54" s="125"/>
      <c r="R54" s="126"/>
      <c r="T54" s="123">
        <v>50</v>
      </c>
      <c r="U54" s="112"/>
      <c r="V54" s="421"/>
      <c r="W54" s="424"/>
      <c r="X54" s="421"/>
      <c r="Y54" s="163">
        <f t="shared" si="11"/>
        <v>8224.9457078443284</v>
      </c>
      <c r="Z54" s="164">
        <f t="shared" si="21"/>
        <v>5557.3957485434648</v>
      </c>
      <c r="AA54" s="168">
        <f t="shared" si="12"/>
        <v>8224.9457078443284</v>
      </c>
      <c r="AB54" s="169">
        <f t="shared" si="22"/>
        <v>5557.3957485434648</v>
      </c>
      <c r="AC54" s="125"/>
      <c r="AD54" s="126"/>
    </row>
    <row r="55" spans="2:30" x14ac:dyDescent="0.3">
      <c r="B55" s="194"/>
      <c r="C55" s="197">
        <v>275</v>
      </c>
      <c r="D55" s="198">
        <v>0.55000000000000004</v>
      </c>
      <c r="E55" s="197">
        <v>20</v>
      </c>
      <c r="F55" s="196"/>
      <c r="H55" s="111">
        <v>51</v>
      </c>
      <c r="I55" s="161">
        <f t="shared" si="9"/>
        <v>5172.5460929568308</v>
      </c>
      <c r="J55" s="162">
        <f t="shared" si="20"/>
        <v>2084.0234057037997</v>
      </c>
      <c r="K55" s="157">
        <f t="shared" si="15"/>
        <v>3088.5226872530307</v>
      </c>
      <c r="L55" s="158">
        <f t="shared" si="23"/>
        <v>2084.0234057037992</v>
      </c>
      <c r="M55" s="163">
        <f t="shared" si="17"/>
        <v>2084.0234057037992</v>
      </c>
      <c r="N55" s="164">
        <f t="shared" si="24"/>
        <v>2084.0234057037992</v>
      </c>
      <c r="O55" s="168">
        <f t="shared" si="19"/>
        <v>1563.0175542778495</v>
      </c>
      <c r="P55" s="169">
        <f t="shared" si="25"/>
        <v>2084.0234057037992</v>
      </c>
      <c r="Q55" s="125"/>
      <c r="R55" s="126"/>
      <c r="T55" s="111">
        <v>51</v>
      </c>
      <c r="U55" s="112"/>
      <c r="V55" s="421"/>
      <c r="W55" s="424"/>
      <c r="X55" s="421"/>
      <c r="Y55" s="163">
        <f t="shared" si="11"/>
        <v>8389.4446220012142</v>
      </c>
      <c r="Z55" s="164">
        <f t="shared" si="21"/>
        <v>5668.5436635143342</v>
      </c>
      <c r="AA55" s="168">
        <f t="shared" si="12"/>
        <v>8389.4446220012142</v>
      </c>
      <c r="AB55" s="169">
        <f t="shared" si="22"/>
        <v>5668.5436635143342</v>
      </c>
      <c r="AC55" s="125"/>
      <c r="AD55" s="126"/>
    </row>
    <row r="56" spans="2:30" x14ac:dyDescent="0.3">
      <c r="B56" s="194"/>
      <c r="C56" s="197">
        <v>285</v>
      </c>
      <c r="D56" s="198">
        <v>0.45</v>
      </c>
      <c r="E56" s="197">
        <v>22</v>
      </c>
      <c r="F56" s="196"/>
      <c r="H56" s="111">
        <v>52</v>
      </c>
      <c r="I56" s="161">
        <f t="shared" si="9"/>
        <v>5273.9685653677489</v>
      </c>
      <c r="J56" s="162">
        <f t="shared" si="20"/>
        <v>2124.8866097372074</v>
      </c>
      <c r="K56" s="157">
        <f t="shared" si="15"/>
        <v>3149.081955630541</v>
      </c>
      <c r="L56" s="158">
        <f t="shared" si="23"/>
        <v>2124.886609737207</v>
      </c>
      <c r="M56" s="163">
        <f t="shared" si="17"/>
        <v>2124.886609737207</v>
      </c>
      <c r="N56" s="164">
        <f t="shared" si="24"/>
        <v>2124.886609737207</v>
      </c>
      <c r="O56" s="168">
        <f t="shared" si="19"/>
        <v>1593.6649573029049</v>
      </c>
      <c r="P56" s="169">
        <f t="shared" si="25"/>
        <v>2124.8866097372065</v>
      </c>
      <c r="Q56" s="125"/>
      <c r="R56" s="126"/>
      <c r="T56" s="111">
        <v>52</v>
      </c>
      <c r="U56" s="112"/>
      <c r="V56" s="421"/>
      <c r="W56" s="424"/>
      <c r="X56" s="421"/>
      <c r="Y56" s="163">
        <f t="shared" si="11"/>
        <v>8553.9435361581018</v>
      </c>
      <c r="Z56" s="164">
        <f t="shared" si="21"/>
        <v>5779.6915784852035</v>
      </c>
      <c r="AA56" s="168">
        <f t="shared" si="12"/>
        <v>8553.9435361581018</v>
      </c>
      <c r="AB56" s="169">
        <f t="shared" si="22"/>
        <v>5779.6915784852035</v>
      </c>
      <c r="AC56" s="125"/>
      <c r="AD56" s="126"/>
    </row>
    <row r="57" spans="2:30" ht="17.25" thickBot="1" x14ac:dyDescent="0.35">
      <c r="B57" s="199"/>
      <c r="C57" s="200"/>
      <c r="D57" s="200"/>
      <c r="E57" s="200"/>
      <c r="F57" s="201"/>
      <c r="H57" s="111">
        <v>53</v>
      </c>
      <c r="I57" s="161">
        <f t="shared" si="9"/>
        <v>5375.3910377786669</v>
      </c>
      <c r="J57" s="162">
        <f t="shared" si="20"/>
        <v>2165.7498137706152</v>
      </c>
      <c r="K57" s="157">
        <f t="shared" si="15"/>
        <v>3209.6412240080513</v>
      </c>
      <c r="L57" s="158">
        <f t="shared" si="23"/>
        <v>2165.7498137706148</v>
      </c>
      <c r="M57" s="163">
        <f t="shared" si="17"/>
        <v>2165.7498137706148</v>
      </c>
      <c r="N57" s="164">
        <f t="shared" si="24"/>
        <v>2165.7498137706148</v>
      </c>
      <c r="O57" s="168">
        <f t="shared" si="19"/>
        <v>1624.312360327961</v>
      </c>
      <c r="P57" s="169">
        <f t="shared" si="25"/>
        <v>2165.7498137706148</v>
      </c>
      <c r="Q57" s="125"/>
      <c r="R57" s="126"/>
      <c r="T57" s="111">
        <v>53</v>
      </c>
      <c r="U57" s="112"/>
      <c r="V57" s="421"/>
      <c r="W57" s="424"/>
      <c r="X57" s="421"/>
      <c r="Y57" s="163">
        <f t="shared" si="11"/>
        <v>8718.4424503149858</v>
      </c>
      <c r="Z57" s="164">
        <f t="shared" si="21"/>
        <v>5890.839493456072</v>
      </c>
      <c r="AA57" s="168">
        <f t="shared" si="12"/>
        <v>8718.4424503149858</v>
      </c>
      <c r="AB57" s="169">
        <f t="shared" si="22"/>
        <v>5890.839493456072</v>
      </c>
      <c r="AC57" s="125"/>
      <c r="AD57" s="126"/>
    </row>
    <row r="58" spans="2:30" ht="17.25" thickBot="1" x14ac:dyDescent="0.35">
      <c r="H58" s="111">
        <v>54</v>
      </c>
      <c r="I58" s="161">
        <f t="shared" si="9"/>
        <v>5476.813510189585</v>
      </c>
      <c r="J58" s="162">
        <f t="shared" si="20"/>
        <v>2206.613017804023</v>
      </c>
      <c r="K58" s="157">
        <f t="shared" si="15"/>
        <v>3270.2004923855616</v>
      </c>
      <c r="L58" s="158">
        <f t="shared" si="23"/>
        <v>2206.6130178040225</v>
      </c>
      <c r="M58" s="163">
        <f t="shared" si="17"/>
        <v>2206.6130178040225</v>
      </c>
      <c r="N58" s="164">
        <f t="shared" si="24"/>
        <v>2206.6130178040225</v>
      </c>
      <c r="O58" s="168">
        <f t="shared" si="19"/>
        <v>1654.959763353017</v>
      </c>
      <c r="P58" s="169">
        <f t="shared" si="25"/>
        <v>2206.6130178040225</v>
      </c>
      <c r="Q58" s="125"/>
      <c r="R58" s="126"/>
      <c r="T58" s="111">
        <v>54</v>
      </c>
      <c r="U58" s="112"/>
      <c r="V58" s="421"/>
      <c r="W58" s="424"/>
      <c r="X58" s="421"/>
      <c r="Y58" s="163">
        <f t="shared" si="11"/>
        <v>8882.9413644718734</v>
      </c>
      <c r="Z58" s="164">
        <f t="shared" si="21"/>
        <v>6001.9874084269413</v>
      </c>
      <c r="AA58" s="168">
        <f t="shared" si="12"/>
        <v>8882.9413644718734</v>
      </c>
      <c r="AB58" s="169">
        <f t="shared" si="22"/>
        <v>6001.9874084269413</v>
      </c>
      <c r="AC58" s="125"/>
      <c r="AD58" s="126"/>
    </row>
    <row r="59" spans="2:30" ht="17.25" thickBot="1" x14ac:dyDescent="0.35">
      <c r="B59" s="202"/>
      <c r="C59" s="580" t="s">
        <v>230</v>
      </c>
      <c r="D59" s="580"/>
      <c r="E59" s="580"/>
      <c r="F59" s="203"/>
      <c r="H59" s="123">
        <v>55</v>
      </c>
      <c r="I59" s="161">
        <f t="shared" si="9"/>
        <v>5578.2359826005022</v>
      </c>
      <c r="J59" s="162">
        <f t="shared" si="20"/>
        <v>2247.4762218374303</v>
      </c>
      <c r="K59" s="157">
        <f t="shared" si="15"/>
        <v>3330.7597607630714</v>
      </c>
      <c r="L59" s="158">
        <f t="shared" si="23"/>
        <v>2247.4762218374303</v>
      </c>
      <c r="M59" s="163">
        <f t="shared" si="17"/>
        <v>2247.4762218374303</v>
      </c>
      <c r="N59" s="164">
        <f t="shared" si="24"/>
        <v>2247.4762218374303</v>
      </c>
      <c r="O59" s="168">
        <f t="shared" si="19"/>
        <v>1685.6071663780726</v>
      </c>
      <c r="P59" s="169">
        <f t="shared" si="25"/>
        <v>2247.4762218374303</v>
      </c>
      <c r="Q59" s="125"/>
      <c r="R59" s="126"/>
      <c r="T59" s="129">
        <v>55</v>
      </c>
      <c r="U59" s="130"/>
      <c r="V59" s="131"/>
      <c r="W59" s="132"/>
      <c r="X59" s="131"/>
      <c r="Y59" s="327">
        <f t="shared" si="11"/>
        <v>9047.440278628761</v>
      </c>
      <c r="Z59" s="328">
        <f t="shared" si="21"/>
        <v>6113.1353233978116</v>
      </c>
      <c r="AA59" s="207">
        <f t="shared" si="12"/>
        <v>9047.440278628761</v>
      </c>
      <c r="AB59" s="208">
        <f t="shared" si="22"/>
        <v>6113.1353233978116</v>
      </c>
      <c r="AC59" s="133"/>
      <c r="AD59" s="134"/>
    </row>
    <row r="60" spans="2:30" x14ac:dyDescent="0.3">
      <c r="B60" s="204"/>
      <c r="C60" s="205"/>
      <c r="D60" s="205"/>
      <c r="E60" s="205"/>
      <c r="F60" s="206"/>
      <c r="H60" s="111">
        <v>56</v>
      </c>
      <c r="I60" s="161">
        <f t="shared" si="9"/>
        <v>5679.6584550114212</v>
      </c>
      <c r="J60" s="162">
        <f t="shared" si="20"/>
        <v>2288.3394258708381</v>
      </c>
      <c r="K60" s="157">
        <f t="shared" si="15"/>
        <v>3391.3190291405822</v>
      </c>
      <c r="L60" s="158">
        <f t="shared" si="23"/>
        <v>2288.3394258708381</v>
      </c>
      <c r="M60" s="163">
        <f t="shared" si="17"/>
        <v>2288.3394258708381</v>
      </c>
      <c r="N60" s="164">
        <f t="shared" si="24"/>
        <v>2288.3394258708381</v>
      </c>
      <c r="O60" s="168">
        <f t="shared" si="19"/>
        <v>1716.2545694031287</v>
      </c>
      <c r="P60" s="169">
        <f t="shared" si="25"/>
        <v>2288.3394258708381</v>
      </c>
      <c r="Q60" s="125"/>
      <c r="R60" s="126"/>
    </row>
    <row r="61" spans="2:30" x14ac:dyDescent="0.3">
      <c r="B61" s="204"/>
      <c r="C61" s="103" t="s">
        <v>231</v>
      </c>
      <c r="D61" s="213">
        <f>E61</f>
        <v>3.077</v>
      </c>
      <c r="E61" s="103">
        <v>3.077</v>
      </c>
      <c r="F61" s="206"/>
      <c r="H61" s="111">
        <v>57</v>
      </c>
      <c r="I61" s="161">
        <f t="shared" si="9"/>
        <v>5781.0809274223402</v>
      </c>
      <c r="J61" s="162">
        <f t="shared" si="20"/>
        <v>2329.2026299042464</v>
      </c>
      <c r="K61" s="157">
        <f t="shared" si="15"/>
        <v>3451.8782975180925</v>
      </c>
      <c r="L61" s="158">
        <f t="shared" si="23"/>
        <v>2329.2026299042459</v>
      </c>
      <c r="M61" s="163">
        <f t="shared" si="17"/>
        <v>2329.2026299042464</v>
      </c>
      <c r="N61" s="164">
        <f t="shared" si="24"/>
        <v>2329.2026299042464</v>
      </c>
      <c r="O61" s="168">
        <f t="shared" si="19"/>
        <v>1746.9019724281845</v>
      </c>
      <c r="P61" s="169">
        <f t="shared" si="25"/>
        <v>2329.2026299042459</v>
      </c>
      <c r="Q61" s="125"/>
      <c r="R61" s="126"/>
    </row>
    <row r="62" spans="2:30" x14ac:dyDescent="0.3">
      <c r="B62" s="204"/>
      <c r="C62" s="103" t="s">
        <v>232</v>
      </c>
      <c r="D62" s="213">
        <f t="shared" ref="D62:D65" si="26">E62</f>
        <v>3.2309999999999999</v>
      </c>
      <c r="E62" s="103">
        <v>3.2309999999999999</v>
      </c>
      <c r="F62" s="206"/>
      <c r="H62" s="111">
        <v>58</v>
      </c>
      <c r="I62" s="161">
        <f t="shared" si="9"/>
        <v>5882.5033998332583</v>
      </c>
      <c r="J62" s="162">
        <f t="shared" si="20"/>
        <v>2370.0658339376541</v>
      </c>
      <c r="K62" s="157">
        <f t="shared" si="15"/>
        <v>3512.4375658956033</v>
      </c>
      <c r="L62" s="158">
        <f t="shared" si="23"/>
        <v>2370.0658339376541</v>
      </c>
      <c r="M62" s="163">
        <f t="shared" si="17"/>
        <v>2370.0658339376537</v>
      </c>
      <c r="N62" s="164">
        <f t="shared" si="24"/>
        <v>2370.0658339376537</v>
      </c>
      <c r="O62" s="168">
        <f t="shared" si="19"/>
        <v>1777.5493754532404</v>
      </c>
      <c r="P62" s="169">
        <f t="shared" si="25"/>
        <v>2370.0658339376537</v>
      </c>
      <c r="Q62" s="125"/>
      <c r="R62" s="126"/>
    </row>
    <row r="63" spans="2:30" x14ac:dyDescent="0.3">
      <c r="B63" s="204"/>
      <c r="C63" s="103" t="s">
        <v>233</v>
      </c>
      <c r="D63" s="213">
        <f t="shared" si="26"/>
        <v>3.4169999999999998</v>
      </c>
      <c r="E63" s="103">
        <v>3.4169999999999998</v>
      </c>
      <c r="F63" s="206"/>
      <c r="H63" s="111">
        <v>59</v>
      </c>
      <c r="I63" s="161">
        <f t="shared" si="9"/>
        <v>5983.9258722441755</v>
      </c>
      <c r="J63" s="162">
        <f t="shared" si="20"/>
        <v>2410.9290379710615</v>
      </c>
      <c r="K63" s="157">
        <f t="shared" si="15"/>
        <v>3572.9968342731131</v>
      </c>
      <c r="L63" s="158">
        <f t="shared" si="23"/>
        <v>2410.9290379710615</v>
      </c>
      <c r="M63" s="163">
        <f t="shared" si="17"/>
        <v>2410.9290379710615</v>
      </c>
      <c r="N63" s="164">
        <f t="shared" si="24"/>
        <v>2410.9290379710615</v>
      </c>
      <c r="O63" s="168">
        <f t="shared" si="19"/>
        <v>1808.1967784782964</v>
      </c>
      <c r="P63" s="169">
        <f t="shared" si="25"/>
        <v>2410.9290379710619</v>
      </c>
      <c r="Q63" s="125"/>
      <c r="R63" s="126"/>
    </row>
    <row r="64" spans="2:30" x14ac:dyDescent="0.3">
      <c r="B64" s="204"/>
      <c r="C64" s="103" t="s">
        <v>234</v>
      </c>
      <c r="D64" s="213">
        <f t="shared" si="26"/>
        <v>3.7269999999999999</v>
      </c>
      <c r="E64" s="103">
        <v>3.7269999999999999</v>
      </c>
      <c r="F64" s="206"/>
      <c r="H64" s="123">
        <v>60</v>
      </c>
      <c r="I64" s="161">
        <f t="shared" si="9"/>
        <v>6085.3483446550936</v>
      </c>
      <c r="J64" s="162">
        <f t="shared" si="20"/>
        <v>2451.7922420044692</v>
      </c>
      <c r="K64" s="157">
        <f t="shared" si="15"/>
        <v>3633.5561026506239</v>
      </c>
      <c r="L64" s="158">
        <f t="shared" si="23"/>
        <v>2451.7922420044697</v>
      </c>
      <c r="M64" s="163">
        <f t="shared" si="17"/>
        <v>2451.7922420044697</v>
      </c>
      <c r="N64" s="164">
        <f t="shared" si="24"/>
        <v>2451.7922420044697</v>
      </c>
      <c r="O64" s="168">
        <f t="shared" si="19"/>
        <v>1838.8441815033518</v>
      </c>
      <c r="P64" s="169">
        <f t="shared" si="25"/>
        <v>2451.7922420044692</v>
      </c>
      <c r="Q64" s="125"/>
      <c r="R64" s="126"/>
    </row>
    <row r="65" spans="2:18" x14ac:dyDescent="0.3">
      <c r="B65" s="204"/>
      <c r="C65" s="103" t="s">
        <v>235</v>
      </c>
      <c r="D65" s="213">
        <f t="shared" si="26"/>
        <v>4.0999999999999996</v>
      </c>
      <c r="E65" s="333">
        <v>4.0999999999999996</v>
      </c>
      <c r="F65" s="206"/>
      <c r="H65" s="111">
        <v>61</v>
      </c>
      <c r="I65" s="161">
        <f t="shared" si="9"/>
        <v>6186.7708170660126</v>
      </c>
      <c r="J65" s="162">
        <f t="shared" si="20"/>
        <v>2492.6554460378775</v>
      </c>
      <c r="K65" s="157">
        <f t="shared" si="15"/>
        <v>3694.1153710281342</v>
      </c>
      <c r="L65" s="158">
        <f t="shared" si="23"/>
        <v>2492.6554460378775</v>
      </c>
      <c r="M65" s="163">
        <f t="shared" si="17"/>
        <v>2492.655446037877</v>
      </c>
      <c r="N65" s="164">
        <f t="shared" si="24"/>
        <v>2492.655446037877</v>
      </c>
      <c r="O65" s="168">
        <f t="shared" si="19"/>
        <v>1869.4915845284079</v>
      </c>
      <c r="P65" s="169">
        <f t="shared" si="25"/>
        <v>2492.655446037877</v>
      </c>
      <c r="Q65" s="125"/>
      <c r="R65" s="126"/>
    </row>
    <row r="66" spans="2:18" ht="17.25" thickBot="1" x14ac:dyDescent="0.35">
      <c r="B66" s="214"/>
      <c r="C66" s="215"/>
      <c r="D66" s="215"/>
      <c r="E66" s="215"/>
      <c r="F66" s="216"/>
      <c r="H66" s="111">
        <v>62</v>
      </c>
      <c r="I66" s="161">
        <f t="shared" si="9"/>
        <v>6288.1932894769316</v>
      </c>
      <c r="J66" s="162">
        <f t="shared" si="20"/>
        <v>2533.5186500712857</v>
      </c>
      <c r="K66" s="157">
        <f t="shared" si="15"/>
        <v>3754.6746394056449</v>
      </c>
      <c r="L66" s="158">
        <f t="shared" si="23"/>
        <v>2533.5186500712853</v>
      </c>
      <c r="M66" s="163">
        <f t="shared" si="17"/>
        <v>2533.5186500712853</v>
      </c>
      <c r="N66" s="164">
        <f t="shared" si="24"/>
        <v>2533.5186500712853</v>
      </c>
      <c r="O66" s="168">
        <f t="shared" si="19"/>
        <v>1900.1389875534639</v>
      </c>
      <c r="P66" s="169">
        <f t="shared" si="25"/>
        <v>2533.5186500712853</v>
      </c>
      <c r="Q66" s="125"/>
      <c r="R66" s="126"/>
    </row>
    <row r="67" spans="2:18" x14ac:dyDescent="0.3">
      <c r="H67" s="111">
        <v>63</v>
      </c>
      <c r="I67" s="161">
        <f t="shared" si="9"/>
        <v>6389.6157618878487</v>
      </c>
      <c r="J67" s="162">
        <f t="shared" si="20"/>
        <v>2574.381854104693</v>
      </c>
      <c r="K67" s="157">
        <f t="shared" si="15"/>
        <v>3815.2339077831548</v>
      </c>
      <c r="L67" s="158">
        <f t="shared" si="23"/>
        <v>2574.381854104693</v>
      </c>
      <c r="M67" s="163">
        <f t="shared" si="17"/>
        <v>2574.381854104693</v>
      </c>
      <c r="N67" s="164">
        <f t="shared" si="24"/>
        <v>2574.381854104693</v>
      </c>
      <c r="O67" s="168">
        <f t="shared" si="19"/>
        <v>1930.7863905785196</v>
      </c>
      <c r="P67" s="169">
        <f t="shared" si="25"/>
        <v>2574.3818541046926</v>
      </c>
      <c r="Q67" s="125"/>
      <c r="R67" s="126"/>
    </row>
    <row r="68" spans="2:18" x14ac:dyDescent="0.3">
      <c r="H68" s="111">
        <v>64</v>
      </c>
      <c r="I68" s="161">
        <f t="shared" si="9"/>
        <v>6491.0382342987668</v>
      </c>
      <c r="J68" s="162">
        <f t="shared" si="20"/>
        <v>2615.2450581381008</v>
      </c>
      <c r="K68" s="157">
        <f t="shared" si="15"/>
        <v>3875.7931761606656</v>
      </c>
      <c r="L68" s="158">
        <f t="shared" si="23"/>
        <v>2615.2450581381008</v>
      </c>
      <c r="M68" s="163">
        <f t="shared" si="17"/>
        <v>2615.2450581381008</v>
      </c>
      <c r="N68" s="164">
        <f t="shared" si="24"/>
        <v>2615.2450581381008</v>
      </c>
      <c r="O68" s="168">
        <f t="shared" si="19"/>
        <v>1961.4337936035756</v>
      </c>
      <c r="P68" s="169">
        <f t="shared" si="25"/>
        <v>2615.2450581381008</v>
      </c>
      <c r="Q68" s="125"/>
      <c r="R68" s="126"/>
    </row>
    <row r="69" spans="2:18" x14ac:dyDescent="0.3">
      <c r="H69" s="123">
        <v>65</v>
      </c>
      <c r="I69" s="161">
        <f t="shared" si="9"/>
        <v>6592.4607067096858</v>
      </c>
      <c r="J69" s="162">
        <f t="shared" si="20"/>
        <v>2656.1082621715091</v>
      </c>
      <c r="K69" s="157">
        <f t="shared" si="15"/>
        <v>3936.3524445381759</v>
      </c>
      <c r="L69" s="158">
        <f t="shared" si="23"/>
        <v>2656.1082621715086</v>
      </c>
      <c r="M69" s="163">
        <f t="shared" si="17"/>
        <v>2656.1082621715086</v>
      </c>
      <c r="N69" s="164">
        <f t="shared" si="24"/>
        <v>2656.1082621715086</v>
      </c>
      <c r="O69" s="168">
        <f t="shared" si="19"/>
        <v>1992.0811966286317</v>
      </c>
      <c r="P69" s="169">
        <f t="shared" si="25"/>
        <v>2656.1082621715091</v>
      </c>
      <c r="Q69" s="125"/>
      <c r="R69" s="126"/>
    </row>
    <row r="70" spans="2:18" x14ac:dyDescent="0.3">
      <c r="H70" s="111">
        <v>66</v>
      </c>
      <c r="I70" s="161">
        <f t="shared" si="9"/>
        <v>6693.883179120603</v>
      </c>
      <c r="J70" s="162">
        <f t="shared" si="20"/>
        <v>2696.9714662049164</v>
      </c>
      <c r="K70" s="157">
        <f t="shared" si="15"/>
        <v>3996.9117129156866</v>
      </c>
      <c r="L70" s="158">
        <f t="shared" si="23"/>
        <v>2696.9714662049169</v>
      </c>
      <c r="M70" s="163">
        <f t="shared" si="17"/>
        <v>2696.9714662049169</v>
      </c>
      <c r="N70" s="164">
        <f t="shared" si="24"/>
        <v>2696.9714662049169</v>
      </c>
      <c r="O70" s="168">
        <f t="shared" si="19"/>
        <v>2022.7285996536871</v>
      </c>
      <c r="P70" s="169">
        <f t="shared" si="25"/>
        <v>2696.9714662049159</v>
      </c>
      <c r="Q70" s="125"/>
      <c r="R70" s="126"/>
    </row>
    <row r="71" spans="2:18" x14ac:dyDescent="0.3">
      <c r="H71" s="111">
        <v>67</v>
      </c>
      <c r="I71" s="161">
        <f t="shared" si="9"/>
        <v>6795.305651531522</v>
      </c>
      <c r="J71" s="162">
        <f t="shared" si="20"/>
        <v>2737.8346702383246</v>
      </c>
      <c r="K71" s="157">
        <f t="shared" si="15"/>
        <v>4057.4709812931965</v>
      </c>
      <c r="L71" s="158">
        <f t="shared" si="23"/>
        <v>2737.8346702383242</v>
      </c>
      <c r="M71" s="163">
        <f t="shared" si="17"/>
        <v>2737.8346702383246</v>
      </c>
      <c r="N71" s="164">
        <f t="shared" si="24"/>
        <v>2737.8346702383246</v>
      </c>
      <c r="O71" s="168">
        <f t="shared" si="19"/>
        <v>2053.3760026787431</v>
      </c>
      <c r="P71" s="169">
        <f t="shared" si="25"/>
        <v>2737.8346702383242</v>
      </c>
      <c r="Q71" s="125"/>
      <c r="R71" s="126"/>
    </row>
    <row r="72" spans="2:18" x14ac:dyDescent="0.3">
      <c r="H72" s="111">
        <v>68</v>
      </c>
      <c r="I72" s="161">
        <f t="shared" si="9"/>
        <v>6896.7281239424401</v>
      </c>
      <c r="J72" s="162">
        <f t="shared" si="20"/>
        <v>2778.6978742717324</v>
      </c>
      <c r="K72" s="157">
        <f t="shared" si="15"/>
        <v>4118.0302496707072</v>
      </c>
      <c r="L72" s="158">
        <f t="shared" si="23"/>
        <v>2778.6978742717324</v>
      </c>
      <c r="M72" s="163">
        <f t="shared" si="17"/>
        <v>2778.697874271732</v>
      </c>
      <c r="N72" s="164">
        <f t="shared" si="24"/>
        <v>2778.697874271732</v>
      </c>
      <c r="O72" s="168">
        <f t="shared" si="19"/>
        <v>2084.0234057037992</v>
      </c>
      <c r="P72" s="169">
        <f t="shared" si="25"/>
        <v>2778.6978742717324</v>
      </c>
      <c r="Q72" s="125"/>
      <c r="R72" s="126"/>
    </row>
    <row r="73" spans="2:18" x14ac:dyDescent="0.3">
      <c r="H73" s="111">
        <v>69</v>
      </c>
      <c r="I73" s="161">
        <f t="shared" si="9"/>
        <v>6998.1505963533582</v>
      </c>
      <c r="J73" s="162">
        <f t="shared" ref="J73:J104" si="27">I73/$D$30</f>
        <v>2819.5610783051402</v>
      </c>
      <c r="K73" s="157">
        <f t="shared" si="15"/>
        <v>4178.5895180482175</v>
      </c>
      <c r="L73" s="158">
        <f t="shared" si="23"/>
        <v>2819.5610783051402</v>
      </c>
      <c r="M73" s="163">
        <f t="shared" si="17"/>
        <v>2819.5610783051402</v>
      </c>
      <c r="N73" s="164">
        <f t="shared" si="24"/>
        <v>2819.5610783051402</v>
      </c>
      <c r="O73" s="168">
        <f t="shared" si="19"/>
        <v>2114.6708087288548</v>
      </c>
      <c r="P73" s="169">
        <f t="shared" si="25"/>
        <v>2819.5610783051397</v>
      </c>
      <c r="Q73" s="125"/>
      <c r="R73" s="126"/>
    </row>
    <row r="74" spans="2:18" x14ac:dyDescent="0.3">
      <c r="H74" s="123">
        <v>70</v>
      </c>
      <c r="I74" s="161">
        <f t="shared" ref="I74:I76" si="28">(H74*$E$30*336)/$E$22</f>
        <v>7099.5730687642763</v>
      </c>
      <c r="J74" s="162">
        <f t="shared" si="27"/>
        <v>2860.424282338548</v>
      </c>
      <c r="K74" s="157">
        <f t="shared" si="15"/>
        <v>4239.1487864257278</v>
      </c>
      <c r="L74" s="158">
        <f t="shared" si="23"/>
        <v>2860.424282338548</v>
      </c>
      <c r="M74" s="163">
        <f t="shared" si="17"/>
        <v>2860.4242823385475</v>
      </c>
      <c r="N74" s="164">
        <f t="shared" si="24"/>
        <v>2860.4242823385475</v>
      </c>
      <c r="O74" s="168">
        <f t="shared" si="19"/>
        <v>2145.3182117539109</v>
      </c>
      <c r="P74" s="169">
        <f t="shared" si="25"/>
        <v>2860.424282338548</v>
      </c>
      <c r="Q74" s="125"/>
      <c r="R74" s="126"/>
    </row>
    <row r="75" spans="2:18" x14ac:dyDescent="0.3">
      <c r="H75" s="111">
        <v>71</v>
      </c>
      <c r="I75" s="161">
        <f t="shared" si="28"/>
        <v>7200.9955411751944</v>
      </c>
      <c r="J75" s="162">
        <f t="shared" si="27"/>
        <v>2901.2874863719558</v>
      </c>
      <c r="K75" s="157">
        <f t="shared" si="15"/>
        <v>4299.7080548032382</v>
      </c>
      <c r="L75" s="158">
        <f t="shared" si="23"/>
        <v>2901.2874863719558</v>
      </c>
      <c r="M75" s="163">
        <f t="shared" si="17"/>
        <v>2901.2874863719558</v>
      </c>
      <c r="N75" s="164">
        <f t="shared" si="24"/>
        <v>2901.2874863719558</v>
      </c>
      <c r="O75" s="168">
        <f t="shared" si="19"/>
        <v>2175.9656147789665</v>
      </c>
      <c r="P75" s="169">
        <f t="shared" si="25"/>
        <v>2901.2874863719553</v>
      </c>
      <c r="Q75" s="125"/>
      <c r="R75" s="126"/>
    </row>
    <row r="76" spans="2:18" x14ac:dyDescent="0.3">
      <c r="H76" s="111">
        <v>72</v>
      </c>
      <c r="I76" s="161">
        <f t="shared" si="28"/>
        <v>7302.4180135861134</v>
      </c>
      <c r="J76" s="162">
        <f t="shared" si="27"/>
        <v>2942.1506904053635</v>
      </c>
      <c r="K76" s="157">
        <f t="shared" si="15"/>
        <v>4360.2673231807485</v>
      </c>
      <c r="L76" s="158">
        <f t="shared" ref="L76:L107" si="29">K76/$D$31</f>
        <v>2942.1506904053635</v>
      </c>
      <c r="M76" s="163">
        <f t="shared" si="17"/>
        <v>2942.1506904053635</v>
      </c>
      <c r="N76" s="164">
        <f t="shared" si="24"/>
        <v>2942.1506904053635</v>
      </c>
      <c r="O76" s="168">
        <f t="shared" si="19"/>
        <v>2206.6130178040225</v>
      </c>
      <c r="P76" s="169">
        <f t="shared" si="25"/>
        <v>2942.1506904053635</v>
      </c>
      <c r="Q76" s="125"/>
      <c r="R76" s="126"/>
    </row>
    <row r="77" spans="2:18" x14ac:dyDescent="0.3">
      <c r="H77" s="111">
        <v>73</v>
      </c>
      <c r="I77" s="112"/>
      <c r="J77" s="421"/>
      <c r="K77" s="157">
        <f t="shared" ref="K77:K125" si="30">(H77*$E$31*336)/$E$22</f>
        <v>4420.8265915582597</v>
      </c>
      <c r="L77" s="158">
        <f t="shared" si="29"/>
        <v>2983.0138944387718</v>
      </c>
      <c r="M77" s="163">
        <f t="shared" si="17"/>
        <v>2983.0138944387709</v>
      </c>
      <c r="N77" s="164">
        <f t="shared" si="24"/>
        <v>2983.0138944387709</v>
      </c>
      <c r="O77" s="168">
        <f t="shared" si="19"/>
        <v>2237.2604208290782</v>
      </c>
      <c r="P77" s="169">
        <f t="shared" si="25"/>
        <v>2983.0138944387709</v>
      </c>
      <c r="Q77" s="125"/>
      <c r="R77" s="126"/>
    </row>
    <row r="78" spans="2:18" x14ac:dyDescent="0.3">
      <c r="H78" s="111">
        <v>74</v>
      </c>
      <c r="I78" s="112"/>
      <c r="J78" s="421"/>
      <c r="K78" s="157">
        <f t="shared" si="30"/>
        <v>4481.38585993577</v>
      </c>
      <c r="L78" s="158">
        <f t="shared" si="29"/>
        <v>3023.8770984721796</v>
      </c>
      <c r="M78" s="163">
        <f t="shared" si="17"/>
        <v>3023.8770984721791</v>
      </c>
      <c r="N78" s="164">
        <f t="shared" si="24"/>
        <v>3023.8770984721791</v>
      </c>
      <c r="O78" s="168">
        <f t="shared" si="19"/>
        <v>2267.9078238541342</v>
      </c>
      <c r="P78" s="169">
        <f t="shared" si="25"/>
        <v>3023.8770984721791</v>
      </c>
      <c r="Q78" s="125"/>
      <c r="R78" s="126"/>
    </row>
    <row r="79" spans="2:18" x14ac:dyDescent="0.3">
      <c r="H79" s="123">
        <v>75</v>
      </c>
      <c r="I79" s="112"/>
      <c r="J79" s="421"/>
      <c r="K79" s="157">
        <f t="shared" si="30"/>
        <v>4541.9451283132794</v>
      </c>
      <c r="L79" s="158">
        <f t="shared" si="29"/>
        <v>3064.7403025055864</v>
      </c>
      <c r="M79" s="163">
        <f t="shared" si="17"/>
        <v>3064.7403025055869</v>
      </c>
      <c r="N79" s="164">
        <f t="shared" si="24"/>
        <v>3064.7403025055869</v>
      </c>
      <c r="O79" s="168">
        <f t="shared" si="19"/>
        <v>2298.5552268791898</v>
      </c>
      <c r="P79" s="169">
        <f t="shared" si="25"/>
        <v>3064.7403025055864</v>
      </c>
      <c r="Q79" s="125"/>
      <c r="R79" s="126"/>
    </row>
    <row r="80" spans="2:18" x14ac:dyDescent="0.3">
      <c r="H80" s="111">
        <v>76</v>
      </c>
      <c r="I80" s="112"/>
      <c r="J80" s="421"/>
      <c r="K80" s="157">
        <f t="shared" si="30"/>
        <v>4602.5043966907897</v>
      </c>
      <c r="L80" s="158">
        <f t="shared" si="29"/>
        <v>3105.6035065389942</v>
      </c>
      <c r="M80" s="163">
        <f t="shared" si="17"/>
        <v>3105.6035065389951</v>
      </c>
      <c r="N80" s="164">
        <f t="shared" ref="N80:N111" si="31">M80/$D$32</f>
        <v>3105.6035065389951</v>
      </c>
      <c r="O80" s="168">
        <f t="shared" si="19"/>
        <v>2329.2026299042464</v>
      </c>
      <c r="P80" s="169">
        <f t="shared" si="25"/>
        <v>3105.6035065389951</v>
      </c>
      <c r="Q80" s="125"/>
      <c r="R80" s="126"/>
    </row>
    <row r="81" spans="8:18" x14ac:dyDescent="0.3">
      <c r="H81" s="111">
        <v>77</v>
      </c>
      <c r="I81" s="112"/>
      <c r="J81" s="421"/>
      <c r="K81" s="157">
        <f t="shared" si="30"/>
        <v>4663.0636650683009</v>
      </c>
      <c r="L81" s="158">
        <f t="shared" si="29"/>
        <v>3146.4667105724029</v>
      </c>
      <c r="M81" s="163">
        <f t="shared" ref="M81:M144" si="32">(H81*$E$32*336)/$E$22</f>
        <v>3146.4667105724025</v>
      </c>
      <c r="N81" s="164">
        <f t="shared" si="31"/>
        <v>3146.4667105724025</v>
      </c>
      <c r="O81" s="168">
        <f t="shared" si="19"/>
        <v>2359.8500329293015</v>
      </c>
      <c r="P81" s="169">
        <f t="shared" si="25"/>
        <v>3146.466710572402</v>
      </c>
      <c r="Q81" s="125"/>
      <c r="R81" s="126"/>
    </row>
    <row r="82" spans="8:18" x14ac:dyDescent="0.3">
      <c r="H82" s="111">
        <v>78</v>
      </c>
      <c r="I82" s="112"/>
      <c r="J82" s="421"/>
      <c r="K82" s="157">
        <f t="shared" si="30"/>
        <v>4723.6229334458112</v>
      </c>
      <c r="L82" s="158">
        <f t="shared" si="29"/>
        <v>3187.3299146058107</v>
      </c>
      <c r="M82" s="163">
        <f t="shared" si="32"/>
        <v>3187.3299146058107</v>
      </c>
      <c r="N82" s="164">
        <f t="shared" si="31"/>
        <v>3187.3299146058107</v>
      </c>
      <c r="O82" s="168">
        <f t="shared" si="19"/>
        <v>2390.4974359543576</v>
      </c>
      <c r="P82" s="169">
        <f t="shared" si="25"/>
        <v>3187.3299146058102</v>
      </c>
      <c r="Q82" s="125"/>
      <c r="R82" s="126"/>
    </row>
    <row r="83" spans="8:18" x14ac:dyDescent="0.3">
      <c r="H83" s="111">
        <v>79</v>
      </c>
      <c r="I83" s="112"/>
      <c r="J83" s="421"/>
      <c r="K83" s="157">
        <f t="shared" si="30"/>
        <v>4784.1822018233215</v>
      </c>
      <c r="L83" s="158">
        <f t="shared" si="29"/>
        <v>3228.1931186392185</v>
      </c>
      <c r="M83" s="163">
        <f t="shared" si="32"/>
        <v>3228.193118639218</v>
      </c>
      <c r="N83" s="164">
        <f t="shared" si="31"/>
        <v>3228.193118639218</v>
      </c>
      <c r="O83" s="168">
        <f t="shared" si="19"/>
        <v>2421.1448389794136</v>
      </c>
      <c r="P83" s="169">
        <f t="shared" ref="P83:P114" si="33">O83/$D$33</f>
        <v>3228.193118639218</v>
      </c>
      <c r="Q83" s="125"/>
      <c r="R83" s="126"/>
    </row>
    <row r="84" spans="8:18" x14ac:dyDescent="0.3">
      <c r="H84" s="123">
        <v>80</v>
      </c>
      <c r="I84" s="112"/>
      <c r="J84" s="421"/>
      <c r="K84" s="157">
        <f t="shared" si="30"/>
        <v>4844.7414702008309</v>
      </c>
      <c r="L84" s="158">
        <f t="shared" si="29"/>
        <v>3269.0563226726254</v>
      </c>
      <c r="M84" s="163">
        <f t="shared" si="32"/>
        <v>3269.0563226726258</v>
      </c>
      <c r="N84" s="164">
        <f t="shared" si="31"/>
        <v>3269.0563226726258</v>
      </c>
      <c r="O84" s="168">
        <f t="shared" ref="O84:O147" si="34">(H84*$E$33*336)/$E$22</f>
        <v>2451.7922420044692</v>
      </c>
      <c r="P84" s="169">
        <f t="shared" si="33"/>
        <v>3269.0563226726258</v>
      </c>
      <c r="Q84" s="125"/>
      <c r="R84" s="126"/>
    </row>
    <row r="85" spans="8:18" x14ac:dyDescent="0.3">
      <c r="H85" s="111">
        <v>81</v>
      </c>
      <c r="I85" s="112"/>
      <c r="J85" s="421"/>
      <c r="K85" s="157">
        <f t="shared" si="30"/>
        <v>4905.3007385783421</v>
      </c>
      <c r="L85" s="158">
        <f t="shared" si="29"/>
        <v>3309.919526706034</v>
      </c>
      <c r="M85" s="163">
        <f t="shared" si="32"/>
        <v>3309.919526706034</v>
      </c>
      <c r="N85" s="164">
        <f t="shared" si="31"/>
        <v>3309.919526706034</v>
      </c>
      <c r="O85" s="168">
        <f t="shared" si="34"/>
        <v>2482.4396450295253</v>
      </c>
      <c r="P85" s="169">
        <f t="shared" si="33"/>
        <v>3309.9195267060336</v>
      </c>
      <c r="Q85" s="125"/>
      <c r="R85" s="126"/>
    </row>
    <row r="86" spans="8:18" x14ac:dyDescent="0.3">
      <c r="H86" s="111">
        <v>82</v>
      </c>
      <c r="I86" s="112"/>
      <c r="J86" s="421"/>
      <c r="K86" s="157">
        <f t="shared" si="30"/>
        <v>4965.8600069558524</v>
      </c>
      <c r="L86" s="158">
        <f t="shared" si="29"/>
        <v>3350.7827307394418</v>
      </c>
      <c r="M86" s="163">
        <f t="shared" si="32"/>
        <v>3350.7827307394414</v>
      </c>
      <c r="N86" s="164">
        <f t="shared" si="31"/>
        <v>3350.7827307394414</v>
      </c>
      <c r="O86" s="168">
        <f t="shared" si="34"/>
        <v>2513.0870480545814</v>
      </c>
      <c r="P86" s="169">
        <f t="shared" si="33"/>
        <v>3350.7827307394418</v>
      </c>
      <c r="Q86" s="125"/>
      <c r="R86" s="126"/>
    </row>
    <row r="87" spans="8:18" x14ac:dyDescent="0.3">
      <c r="H87" s="111">
        <v>83</v>
      </c>
      <c r="I87" s="112"/>
      <c r="J87" s="421"/>
      <c r="K87" s="157">
        <f t="shared" si="30"/>
        <v>5026.4192753333627</v>
      </c>
      <c r="L87" s="158">
        <f t="shared" si="29"/>
        <v>3391.6459347728496</v>
      </c>
      <c r="M87" s="163">
        <f t="shared" si="32"/>
        <v>3391.6459347728496</v>
      </c>
      <c r="N87" s="164">
        <f t="shared" si="31"/>
        <v>3391.6459347728496</v>
      </c>
      <c r="O87" s="168">
        <f t="shared" si="34"/>
        <v>2543.734451079637</v>
      </c>
      <c r="P87" s="169">
        <f t="shared" si="33"/>
        <v>3391.6459347728492</v>
      </c>
      <c r="Q87" s="125"/>
      <c r="R87" s="126"/>
    </row>
    <row r="88" spans="8:18" x14ac:dyDescent="0.3">
      <c r="H88" s="111">
        <v>84</v>
      </c>
      <c r="I88" s="112"/>
      <c r="J88" s="421"/>
      <c r="K88" s="157">
        <f t="shared" si="30"/>
        <v>5086.9785437108731</v>
      </c>
      <c r="L88" s="158">
        <f t="shared" si="29"/>
        <v>3432.5091388062569</v>
      </c>
      <c r="M88" s="163">
        <f t="shared" si="32"/>
        <v>3432.5091388062574</v>
      </c>
      <c r="N88" s="164">
        <f t="shared" si="31"/>
        <v>3432.5091388062574</v>
      </c>
      <c r="O88" s="168">
        <f t="shared" si="34"/>
        <v>2574.381854104693</v>
      </c>
      <c r="P88" s="169">
        <f t="shared" si="33"/>
        <v>3432.5091388062574</v>
      </c>
      <c r="Q88" s="125"/>
      <c r="R88" s="126"/>
    </row>
    <row r="89" spans="8:18" x14ac:dyDescent="0.3">
      <c r="H89" s="123">
        <v>85</v>
      </c>
      <c r="I89" s="112"/>
      <c r="J89" s="421"/>
      <c r="K89" s="157">
        <f t="shared" si="30"/>
        <v>5147.5378120883843</v>
      </c>
      <c r="L89" s="158">
        <f t="shared" si="29"/>
        <v>3473.3723428396656</v>
      </c>
      <c r="M89" s="163">
        <f t="shared" si="32"/>
        <v>3473.3723428396656</v>
      </c>
      <c r="N89" s="164">
        <f t="shared" si="31"/>
        <v>3473.3723428396656</v>
      </c>
      <c r="O89" s="168">
        <f t="shared" si="34"/>
        <v>2605.0292571297487</v>
      </c>
      <c r="P89" s="169">
        <f t="shared" si="33"/>
        <v>3473.3723428396647</v>
      </c>
      <c r="Q89" s="125"/>
      <c r="R89" s="126"/>
    </row>
    <row r="90" spans="8:18" x14ac:dyDescent="0.3">
      <c r="H90" s="111">
        <v>86</v>
      </c>
      <c r="I90" s="112"/>
      <c r="J90" s="421"/>
      <c r="K90" s="157">
        <f t="shared" si="30"/>
        <v>5208.0970804658946</v>
      </c>
      <c r="L90" s="158">
        <f t="shared" si="29"/>
        <v>3514.2355468730734</v>
      </c>
      <c r="M90" s="163">
        <f t="shared" si="32"/>
        <v>3514.235546873073</v>
      </c>
      <c r="N90" s="164">
        <f t="shared" si="31"/>
        <v>3514.235546873073</v>
      </c>
      <c r="O90" s="168">
        <f t="shared" si="34"/>
        <v>2635.6766601548047</v>
      </c>
      <c r="P90" s="169">
        <f t="shared" si="33"/>
        <v>3514.235546873073</v>
      </c>
      <c r="Q90" s="125"/>
      <c r="R90" s="126"/>
    </row>
    <row r="91" spans="8:18" x14ac:dyDescent="0.3">
      <c r="H91" s="111">
        <v>87</v>
      </c>
      <c r="I91" s="112"/>
      <c r="J91" s="421"/>
      <c r="K91" s="157">
        <f t="shared" si="30"/>
        <v>5268.656348843404</v>
      </c>
      <c r="L91" s="158">
        <f t="shared" si="29"/>
        <v>3555.0987509064803</v>
      </c>
      <c r="M91" s="163">
        <f t="shared" si="32"/>
        <v>3555.0987509064807</v>
      </c>
      <c r="N91" s="164">
        <f t="shared" si="31"/>
        <v>3555.0987509064807</v>
      </c>
      <c r="O91" s="168">
        <f t="shared" si="34"/>
        <v>2666.3240631798603</v>
      </c>
      <c r="P91" s="169">
        <f t="shared" si="33"/>
        <v>3555.0987509064803</v>
      </c>
      <c r="Q91" s="125"/>
      <c r="R91" s="126"/>
    </row>
    <row r="92" spans="8:18" x14ac:dyDescent="0.3">
      <c r="H92" s="111">
        <v>88</v>
      </c>
      <c r="I92" s="112"/>
      <c r="J92" s="421"/>
      <c r="K92" s="157">
        <f t="shared" si="30"/>
        <v>5329.2156172209143</v>
      </c>
      <c r="L92" s="158">
        <f t="shared" si="29"/>
        <v>3595.9619549398881</v>
      </c>
      <c r="M92" s="163">
        <f t="shared" si="32"/>
        <v>3595.961954939889</v>
      </c>
      <c r="N92" s="164">
        <f t="shared" si="31"/>
        <v>3595.961954939889</v>
      </c>
      <c r="O92" s="168">
        <f t="shared" si="34"/>
        <v>2696.9714662049164</v>
      </c>
      <c r="P92" s="169">
        <f t="shared" si="33"/>
        <v>3595.9619549398885</v>
      </c>
      <c r="Q92" s="125"/>
      <c r="R92" s="126"/>
    </row>
    <row r="93" spans="8:18" x14ac:dyDescent="0.3">
      <c r="H93" s="111">
        <v>89</v>
      </c>
      <c r="I93" s="112"/>
      <c r="J93" s="421"/>
      <c r="K93" s="157">
        <f t="shared" si="30"/>
        <v>5389.7748855984255</v>
      </c>
      <c r="L93" s="158">
        <f t="shared" si="29"/>
        <v>3636.8251589732968</v>
      </c>
      <c r="M93" s="163">
        <f t="shared" si="32"/>
        <v>3636.8251589732959</v>
      </c>
      <c r="N93" s="164">
        <f t="shared" si="31"/>
        <v>3636.8251589732959</v>
      </c>
      <c r="O93" s="168">
        <f t="shared" si="34"/>
        <v>2727.618869229972</v>
      </c>
      <c r="P93" s="169">
        <f t="shared" si="33"/>
        <v>3636.8251589732959</v>
      </c>
      <c r="Q93" s="125"/>
      <c r="R93" s="126"/>
    </row>
    <row r="94" spans="8:18" x14ac:dyDescent="0.3">
      <c r="H94" s="123">
        <v>90</v>
      </c>
      <c r="I94" s="112"/>
      <c r="J94" s="421"/>
      <c r="K94" s="157">
        <f t="shared" si="30"/>
        <v>5450.3341539759358</v>
      </c>
      <c r="L94" s="158">
        <f t="shared" si="29"/>
        <v>3677.6883630067045</v>
      </c>
      <c r="M94" s="163">
        <f t="shared" si="32"/>
        <v>3677.6883630067041</v>
      </c>
      <c r="N94" s="164">
        <f t="shared" si="31"/>
        <v>3677.6883630067041</v>
      </c>
      <c r="O94" s="168">
        <f t="shared" si="34"/>
        <v>2758.2662722550285</v>
      </c>
      <c r="P94" s="169">
        <f t="shared" si="33"/>
        <v>3677.6883630067045</v>
      </c>
      <c r="Q94" s="125"/>
      <c r="R94" s="126"/>
    </row>
    <row r="95" spans="8:18" x14ac:dyDescent="0.3">
      <c r="H95" s="111">
        <v>91</v>
      </c>
      <c r="I95" s="135"/>
      <c r="J95" s="422"/>
      <c r="K95" s="157">
        <f t="shared" si="30"/>
        <v>5510.8934223534461</v>
      </c>
      <c r="L95" s="158">
        <f t="shared" si="29"/>
        <v>3718.5515670401123</v>
      </c>
      <c r="M95" s="163">
        <f t="shared" si="32"/>
        <v>3718.5515670401119</v>
      </c>
      <c r="N95" s="164">
        <f t="shared" si="31"/>
        <v>3718.5515670401119</v>
      </c>
      <c r="O95" s="168">
        <f t="shared" si="34"/>
        <v>2788.9136752800837</v>
      </c>
      <c r="P95" s="169">
        <f t="shared" si="33"/>
        <v>3718.5515670401114</v>
      </c>
      <c r="Q95" s="125"/>
      <c r="R95" s="126"/>
    </row>
    <row r="96" spans="8:18" x14ac:dyDescent="0.3">
      <c r="H96" s="111">
        <v>92</v>
      </c>
      <c r="I96" s="135"/>
      <c r="J96" s="422"/>
      <c r="K96" s="157">
        <f t="shared" si="30"/>
        <v>5571.4526907309564</v>
      </c>
      <c r="L96" s="158">
        <f t="shared" si="29"/>
        <v>3759.4147710735201</v>
      </c>
      <c r="M96" s="163">
        <f t="shared" si="32"/>
        <v>3759.4147710735201</v>
      </c>
      <c r="N96" s="164">
        <f t="shared" si="31"/>
        <v>3759.4147710735201</v>
      </c>
      <c r="O96" s="168">
        <f t="shared" si="34"/>
        <v>2819.5610783051393</v>
      </c>
      <c r="P96" s="169">
        <f t="shared" si="33"/>
        <v>3759.4147710735192</v>
      </c>
      <c r="Q96" s="125"/>
      <c r="R96" s="126"/>
    </row>
    <row r="97" spans="8:18" x14ac:dyDescent="0.3">
      <c r="H97" s="111">
        <v>93</v>
      </c>
      <c r="I97" s="135"/>
      <c r="J97" s="422"/>
      <c r="K97" s="157">
        <f t="shared" si="30"/>
        <v>5632.0119591084676</v>
      </c>
      <c r="L97" s="158">
        <f t="shared" si="29"/>
        <v>3800.2779751069284</v>
      </c>
      <c r="M97" s="163">
        <f t="shared" si="32"/>
        <v>3800.2779751069279</v>
      </c>
      <c r="N97" s="164">
        <f t="shared" si="31"/>
        <v>3800.2779751069279</v>
      </c>
      <c r="O97" s="168">
        <f t="shared" si="34"/>
        <v>2850.2084813301958</v>
      </c>
      <c r="P97" s="169">
        <f t="shared" si="33"/>
        <v>3800.2779751069279</v>
      </c>
      <c r="Q97" s="125"/>
      <c r="R97" s="126"/>
    </row>
    <row r="98" spans="8:18" x14ac:dyDescent="0.3">
      <c r="H98" s="111">
        <v>94</v>
      </c>
      <c r="I98" s="135"/>
      <c r="J98" s="422"/>
      <c r="K98" s="157">
        <f t="shared" si="30"/>
        <v>5692.5712274859779</v>
      </c>
      <c r="L98" s="158">
        <f t="shared" si="29"/>
        <v>3841.1411791403361</v>
      </c>
      <c r="M98" s="163">
        <f t="shared" si="32"/>
        <v>3841.1411791403352</v>
      </c>
      <c r="N98" s="164">
        <f t="shared" si="31"/>
        <v>3841.1411791403352</v>
      </c>
      <c r="O98" s="168">
        <f t="shared" si="34"/>
        <v>2880.8558843552514</v>
      </c>
      <c r="P98" s="169">
        <f t="shared" si="33"/>
        <v>3841.1411791403352</v>
      </c>
      <c r="Q98" s="125"/>
      <c r="R98" s="126"/>
    </row>
    <row r="99" spans="8:18" x14ac:dyDescent="0.3">
      <c r="H99" s="123">
        <v>95</v>
      </c>
      <c r="I99" s="135"/>
      <c r="J99" s="422"/>
      <c r="K99" s="157">
        <f t="shared" si="30"/>
        <v>5753.1304958634882</v>
      </c>
      <c r="L99" s="158">
        <f t="shared" si="29"/>
        <v>3882.0043831737439</v>
      </c>
      <c r="M99" s="163">
        <f t="shared" si="32"/>
        <v>3882.0043831737435</v>
      </c>
      <c r="N99" s="164">
        <f t="shared" si="31"/>
        <v>3882.0043831737435</v>
      </c>
      <c r="O99" s="168">
        <f t="shared" si="34"/>
        <v>2911.5032873803075</v>
      </c>
      <c r="P99" s="169">
        <f t="shared" si="33"/>
        <v>3882.0043831737435</v>
      </c>
      <c r="Q99" s="125"/>
      <c r="R99" s="126"/>
    </row>
    <row r="100" spans="8:18" x14ac:dyDescent="0.3">
      <c r="H100" s="111">
        <v>96</v>
      </c>
      <c r="I100" s="135"/>
      <c r="J100" s="422"/>
      <c r="K100" s="157">
        <f t="shared" si="30"/>
        <v>5813.6897642409976</v>
      </c>
      <c r="L100" s="158">
        <f t="shared" si="29"/>
        <v>3922.8675872071508</v>
      </c>
      <c r="M100" s="163">
        <f t="shared" si="32"/>
        <v>3922.8675872071512</v>
      </c>
      <c r="N100" s="164">
        <f t="shared" si="31"/>
        <v>3922.8675872071512</v>
      </c>
      <c r="O100" s="168">
        <f t="shared" si="34"/>
        <v>2942.1506904053635</v>
      </c>
      <c r="P100" s="169">
        <f t="shared" si="33"/>
        <v>3922.8675872071512</v>
      </c>
      <c r="Q100" s="125"/>
      <c r="R100" s="126"/>
    </row>
    <row r="101" spans="8:18" x14ac:dyDescent="0.3">
      <c r="H101" s="111">
        <v>97</v>
      </c>
      <c r="I101" s="135"/>
      <c r="J101" s="422"/>
      <c r="K101" s="157">
        <f t="shared" si="30"/>
        <v>5874.2490326185089</v>
      </c>
      <c r="L101" s="158">
        <f t="shared" si="29"/>
        <v>3963.7307912405595</v>
      </c>
      <c r="M101" s="163">
        <f t="shared" si="32"/>
        <v>3963.7307912405595</v>
      </c>
      <c r="N101" s="164">
        <f t="shared" si="31"/>
        <v>3963.7307912405595</v>
      </c>
      <c r="O101" s="168">
        <f t="shared" si="34"/>
        <v>2972.7980934304196</v>
      </c>
      <c r="P101" s="169">
        <f t="shared" si="33"/>
        <v>3963.7307912405595</v>
      </c>
      <c r="Q101" s="125"/>
      <c r="R101" s="126"/>
    </row>
    <row r="102" spans="8:18" x14ac:dyDescent="0.3">
      <c r="H102" s="111">
        <v>98</v>
      </c>
      <c r="I102" s="135"/>
      <c r="J102" s="422"/>
      <c r="K102" s="157">
        <f t="shared" si="30"/>
        <v>5934.8083009960192</v>
      </c>
      <c r="L102" s="158">
        <f t="shared" si="29"/>
        <v>4004.5939952739673</v>
      </c>
      <c r="M102" s="163">
        <f t="shared" si="32"/>
        <v>4004.5939952739668</v>
      </c>
      <c r="N102" s="164">
        <f t="shared" si="31"/>
        <v>4004.5939952739668</v>
      </c>
      <c r="O102" s="168">
        <f t="shared" si="34"/>
        <v>3003.4454964554748</v>
      </c>
      <c r="P102" s="169">
        <f t="shared" si="33"/>
        <v>4004.5939952739664</v>
      </c>
      <c r="Q102" s="125"/>
      <c r="R102" s="126"/>
    </row>
    <row r="103" spans="8:18" x14ac:dyDescent="0.3">
      <c r="H103" s="111">
        <v>99</v>
      </c>
      <c r="I103" s="135"/>
      <c r="J103" s="422"/>
      <c r="K103" s="157">
        <f t="shared" si="30"/>
        <v>5995.3675693735295</v>
      </c>
      <c r="L103" s="158">
        <f t="shared" si="29"/>
        <v>4045.457199307375</v>
      </c>
      <c r="M103" s="163">
        <f t="shared" si="32"/>
        <v>4045.457199307375</v>
      </c>
      <c r="N103" s="164">
        <f t="shared" si="31"/>
        <v>4045.457199307375</v>
      </c>
      <c r="O103" s="168">
        <f t="shared" si="34"/>
        <v>3034.0928994805308</v>
      </c>
      <c r="P103" s="169">
        <f t="shared" si="33"/>
        <v>4045.4571993073746</v>
      </c>
      <c r="Q103" s="125"/>
      <c r="R103" s="126"/>
    </row>
    <row r="104" spans="8:18" x14ac:dyDescent="0.3">
      <c r="H104" s="123">
        <v>100</v>
      </c>
      <c r="I104" s="135"/>
      <c r="J104" s="422"/>
      <c r="K104" s="157">
        <f t="shared" si="30"/>
        <v>6055.9268377510407</v>
      </c>
      <c r="L104" s="158">
        <f t="shared" si="29"/>
        <v>4086.3204033407833</v>
      </c>
      <c r="M104" s="163">
        <f t="shared" si="32"/>
        <v>4086.3204033407824</v>
      </c>
      <c r="N104" s="164">
        <f t="shared" si="31"/>
        <v>4086.3204033407824</v>
      </c>
      <c r="O104" s="168">
        <f t="shared" si="34"/>
        <v>3064.7403025055869</v>
      </c>
      <c r="P104" s="169">
        <f t="shared" si="33"/>
        <v>4086.3204033407824</v>
      </c>
      <c r="Q104" s="125"/>
      <c r="R104" s="126"/>
    </row>
    <row r="105" spans="8:18" x14ac:dyDescent="0.3">
      <c r="H105" s="111">
        <v>101</v>
      </c>
      <c r="I105" s="135"/>
      <c r="J105" s="422"/>
      <c r="K105" s="157">
        <f t="shared" si="30"/>
        <v>6116.486106128551</v>
      </c>
      <c r="L105" s="158">
        <f t="shared" si="29"/>
        <v>4127.1836073741906</v>
      </c>
      <c r="M105" s="163">
        <f t="shared" si="32"/>
        <v>4127.1836073741906</v>
      </c>
      <c r="N105" s="164">
        <f t="shared" si="31"/>
        <v>4127.1836073741906</v>
      </c>
      <c r="O105" s="168">
        <f t="shared" si="34"/>
        <v>3095.3877055306425</v>
      </c>
      <c r="P105" s="169">
        <f t="shared" si="33"/>
        <v>4127.1836073741897</v>
      </c>
      <c r="Q105" s="125"/>
      <c r="R105" s="126"/>
    </row>
    <row r="106" spans="8:18" x14ac:dyDescent="0.3">
      <c r="H106" s="111">
        <v>102</v>
      </c>
      <c r="I106" s="135"/>
      <c r="J106" s="422"/>
      <c r="K106" s="157">
        <f t="shared" si="30"/>
        <v>6177.0453745060613</v>
      </c>
      <c r="L106" s="158">
        <f t="shared" si="29"/>
        <v>4168.0468114075984</v>
      </c>
      <c r="M106" s="163">
        <f t="shared" si="32"/>
        <v>4168.0468114075984</v>
      </c>
      <c r="N106" s="164">
        <f t="shared" si="31"/>
        <v>4168.0468114075984</v>
      </c>
      <c r="O106" s="168">
        <f t="shared" si="34"/>
        <v>3126.035108555699</v>
      </c>
      <c r="P106" s="169">
        <f t="shared" si="33"/>
        <v>4168.0468114075984</v>
      </c>
      <c r="Q106" s="125"/>
      <c r="R106" s="126"/>
    </row>
    <row r="107" spans="8:18" x14ac:dyDescent="0.3">
      <c r="H107" s="111">
        <v>103</v>
      </c>
      <c r="I107" s="135"/>
      <c r="J107" s="422"/>
      <c r="K107" s="157">
        <f t="shared" si="30"/>
        <v>6237.6046428835707</v>
      </c>
      <c r="L107" s="158">
        <f t="shared" si="29"/>
        <v>4208.9100154410062</v>
      </c>
      <c r="M107" s="163">
        <f t="shared" si="32"/>
        <v>4208.9100154410062</v>
      </c>
      <c r="N107" s="164">
        <f t="shared" si="31"/>
        <v>4208.9100154410062</v>
      </c>
      <c r="O107" s="168">
        <f t="shared" si="34"/>
        <v>3156.6825115807542</v>
      </c>
      <c r="P107" s="169">
        <f t="shared" si="33"/>
        <v>4208.9100154410053</v>
      </c>
      <c r="Q107" s="125"/>
      <c r="R107" s="126"/>
    </row>
    <row r="108" spans="8:18" x14ac:dyDescent="0.3">
      <c r="H108" s="111">
        <v>104</v>
      </c>
      <c r="I108" s="135"/>
      <c r="J108" s="422"/>
      <c r="K108" s="157">
        <f t="shared" si="30"/>
        <v>6298.1639112610819</v>
      </c>
      <c r="L108" s="158">
        <f t="shared" ref="L108:L139" si="35">K108/$D$31</f>
        <v>4249.773219474414</v>
      </c>
      <c r="M108" s="163">
        <f t="shared" si="32"/>
        <v>4249.773219474414</v>
      </c>
      <c r="N108" s="164">
        <f t="shared" si="31"/>
        <v>4249.773219474414</v>
      </c>
      <c r="O108" s="168">
        <f t="shared" si="34"/>
        <v>3187.3299146058098</v>
      </c>
      <c r="P108" s="169">
        <f t="shared" si="33"/>
        <v>4249.7732194744131</v>
      </c>
      <c r="Q108" s="125"/>
      <c r="R108" s="126"/>
    </row>
    <row r="109" spans="8:18" x14ac:dyDescent="0.3">
      <c r="H109" s="123">
        <v>105</v>
      </c>
      <c r="I109" s="135"/>
      <c r="J109" s="422"/>
      <c r="K109" s="157">
        <f t="shared" si="30"/>
        <v>6358.7231796385922</v>
      </c>
      <c r="L109" s="158">
        <f t="shared" si="35"/>
        <v>4290.6364235078217</v>
      </c>
      <c r="M109" s="163">
        <f t="shared" si="32"/>
        <v>4290.6364235078217</v>
      </c>
      <c r="N109" s="164">
        <f t="shared" si="31"/>
        <v>4290.6364235078217</v>
      </c>
      <c r="O109" s="168">
        <f t="shared" si="34"/>
        <v>3217.9773176308659</v>
      </c>
      <c r="P109" s="169">
        <f t="shared" si="33"/>
        <v>4290.6364235078208</v>
      </c>
      <c r="Q109" s="125"/>
      <c r="R109" s="126"/>
    </row>
    <row r="110" spans="8:18" x14ac:dyDescent="0.3">
      <c r="H110" s="111">
        <v>106</v>
      </c>
      <c r="I110" s="135"/>
      <c r="J110" s="422"/>
      <c r="K110" s="157">
        <f t="shared" si="30"/>
        <v>6419.2824480161025</v>
      </c>
      <c r="L110" s="158">
        <f t="shared" si="35"/>
        <v>4331.4996275412295</v>
      </c>
      <c r="M110" s="163">
        <f t="shared" si="32"/>
        <v>4331.4996275412295</v>
      </c>
      <c r="N110" s="164">
        <f t="shared" si="31"/>
        <v>4331.4996275412295</v>
      </c>
      <c r="O110" s="168">
        <f t="shared" si="34"/>
        <v>3248.6247206559219</v>
      </c>
      <c r="P110" s="169">
        <f t="shared" si="33"/>
        <v>4331.4996275412295</v>
      </c>
      <c r="Q110" s="125"/>
      <c r="R110" s="126"/>
    </row>
    <row r="111" spans="8:18" x14ac:dyDescent="0.3">
      <c r="H111" s="111">
        <v>107</v>
      </c>
      <c r="I111" s="135"/>
      <c r="J111" s="422"/>
      <c r="K111" s="157">
        <f t="shared" si="30"/>
        <v>6479.8417163936119</v>
      </c>
      <c r="L111" s="158">
        <f t="shared" si="35"/>
        <v>4372.3628315746373</v>
      </c>
      <c r="M111" s="163">
        <f t="shared" si="32"/>
        <v>4372.3628315746373</v>
      </c>
      <c r="N111" s="164">
        <f t="shared" si="31"/>
        <v>4372.3628315746373</v>
      </c>
      <c r="O111" s="168">
        <f t="shared" si="34"/>
        <v>3279.272123680978</v>
      </c>
      <c r="P111" s="169">
        <f t="shared" si="33"/>
        <v>4372.3628315746373</v>
      </c>
      <c r="Q111" s="125"/>
      <c r="R111" s="126"/>
    </row>
    <row r="112" spans="8:18" x14ac:dyDescent="0.3">
      <c r="H112" s="111">
        <v>108</v>
      </c>
      <c r="I112" s="135"/>
      <c r="J112" s="422"/>
      <c r="K112" s="157">
        <f t="shared" si="30"/>
        <v>6540.4009847711231</v>
      </c>
      <c r="L112" s="158">
        <f t="shared" si="35"/>
        <v>4413.2260356080451</v>
      </c>
      <c r="M112" s="163">
        <f t="shared" si="32"/>
        <v>4413.2260356080451</v>
      </c>
      <c r="N112" s="164">
        <f t="shared" ref="N112:N143" si="36">M112/$D$32</f>
        <v>4413.2260356080451</v>
      </c>
      <c r="O112" s="168">
        <f t="shared" si="34"/>
        <v>3309.919526706034</v>
      </c>
      <c r="P112" s="169">
        <f t="shared" si="33"/>
        <v>4413.2260356080451</v>
      </c>
      <c r="Q112" s="125"/>
      <c r="R112" s="126"/>
    </row>
    <row r="113" spans="8:18" x14ac:dyDescent="0.3">
      <c r="H113" s="111">
        <v>109</v>
      </c>
      <c r="I113" s="135"/>
      <c r="J113" s="422"/>
      <c r="K113" s="157">
        <f t="shared" si="30"/>
        <v>6600.9602531486325</v>
      </c>
      <c r="L113" s="158">
        <f t="shared" si="35"/>
        <v>4454.0892396414529</v>
      </c>
      <c r="M113" s="163">
        <f t="shared" si="32"/>
        <v>4454.0892396414529</v>
      </c>
      <c r="N113" s="164">
        <f t="shared" si="36"/>
        <v>4454.0892396414529</v>
      </c>
      <c r="O113" s="168">
        <f t="shared" si="34"/>
        <v>3340.5669297310897</v>
      </c>
      <c r="P113" s="169">
        <f t="shared" si="33"/>
        <v>4454.0892396414529</v>
      </c>
      <c r="Q113" s="125"/>
      <c r="R113" s="126"/>
    </row>
    <row r="114" spans="8:18" x14ac:dyDescent="0.3">
      <c r="H114" s="123">
        <v>110</v>
      </c>
      <c r="I114" s="135"/>
      <c r="J114" s="422"/>
      <c r="K114" s="157">
        <f t="shared" si="30"/>
        <v>6661.5195215261429</v>
      </c>
      <c r="L114" s="158">
        <f t="shared" si="35"/>
        <v>4494.9524436748607</v>
      </c>
      <c r="M114" s="163">
        <f t="shared" si="32"/>
        <v>4494.9524436748607</v>
      </c>
      <c r="N114" s="164">
        <f t="shared" si="36"/>
        <v>4494.9524436748607</v>
      </c>
      <c r="O114" s="168">
        <f t="shared" si="34"/>
        <v>3371.2143327561453</v>
      </c>
      <c r="P114" s="169">
        <f t="shared" si="33"/>
        <v>4494.9524436748607</v>
      </c>
      <c r="Q114" s="125"/>
      <c r="R114" s="126"/>
    </row>
    <row r="115" spans="8:18" x14ac:dyDescent="0.3">
      <c r="H115" s="111">
        <v>111</v>
      </c>
      <c r="I115" s="135"/>
      <c r="J115" s="422"/>
      <c r="K115" s="157">
        <f t="shared" si="30"/>
        <v>6722.0787899036532</v>
      </c>
      <c r="L115" s="158">
        <f t="shared" si="35"/>
        <v>4535.8156477082684</v>
      </c>
      <c r="M115" s="163">
        <f t="shared" si="32"/>
        <v>4535.8156477082694</v>
      </c>
      <c r="N115" s="164">
        <f t="shared" si="36"/>
        <v>4535.8156477082694</v>
      </c>
      <c r="O115" s="168">
        <f t="shared" si="34"/>
        <v>3401.8617357812009</v>
      </c>
      <c r="P115" s="169">
        <f t="shared" ref="P115:P146" si="37">O115/$D$33</f>
        <v>4535.8156477082675</v>
      </c>
      <c r="Q115" s="125"/>
      <c r="R115" s="136"/>
    </row>
    <row r="116" spans="8:18" x14ac:dyDescent="0.3">
      <c r="H116" s="111">
        <v>112</v>
      </c>
      <c r="I116" s="135"/>
      <c r="J116" s="422"/>
      <c r="K116" s="157">
        <f t="shared" si="30"/>
        <v>6782.6380582811644</v>
      </c>
      <c r="L116" s="158">
        <f t="shared" si="35"/>
        <v>4576.6788517416762</v>
      </c>
      <c r="M116" s="163">
        <f t="shared" si="32"/>
        <v>4576.6788517416762</v>
      </c>
      <c r="N116" s="164">
        <f t="shared" si="36"/>
        <v>4576.6788517416762</v>
      </c>
      <c r="O116" s="168">
        <f t="shared" si="34"/>
        <v>3432.5091388062574</v>
      </c>
      <c r="P116" s="169">
        <f t="shared" si="37"/>
        <v>4576.6788517416762</v>
      </c>
      <c r="Q116" s="125"/>
      <c r="R116" s="136"/>
    </row>
    <row r="117" spans="8:18" x14ac:dyDescent="0.3">
      <c r="H117" s="111">
        <v>113</v>
      </c>
      <c r="I117" s="135"/>
      <c r="J117" s="422"/>
      <c r="K117" s="157">
        <f t="shared" si="30"/>
        <v>6843.1973266586747</v>
      </c>
      <c r="L117" s="158">
        <f t="shared" si="35"/>
        <v>4617.542055775084</v>
      </c>
      <c r="M117" s="163">
        <f t="shared" si="32"/>
        <v>4617.5420557750849</v>
      </c>
      <c r="N117" s="164">
        <f t="shared" si="36"/>
        <v>4617.5420557750849</v>
      </c>
      <c r="O117" s="168">
        <f t="shared" si="34"/>
        <v>3463.156541831313</v>
      </c>
      <c r="P117" s="169">
        <f t="shared" si="37"/>
        <v>4617.542055775084</v>
      </c>
      <c r="Q117" s="125"/>
      <c r="R117" s="136"/>
    </row>
    <row r="118" spans="8:18" x14ac:dyDescent="0.3">
      <c r="H118" s="111">
        <v>114</v>
      </c>
      <c r="I118" s="135"/>
      <c r="J118" s="422"/>
      <c r="K118" s="157">
        <f t="shared" si="30"/>
        <v>6903.756595036185</v>
      </c>
      <c r="L118" s="158">
        <f t="shared" si="35"/>
        <v>4658.4052598084918</v>
      </c>
      <c r="M118" s="163">
        <f t="shared" si="32"/>
        <v>4658.4052598084927</v>
      </c>
      <c r="N118" s="164">
        <f t="shared" si="36"/>
        <v>4658.4052598084927</v>
      </c>
      <c r="O118" s="168">
        <f t="shared" si="34"/>
        <v>3493.8039448563691</v>
      </c>
      <c r="P118" s="169">
        <f t="shared" si="37"/>
        <v>4658.4052598084918</v>
      </c>
      <c r="Q118" s="125"/>
      <c r="R118" s="136"/>
    </row>
    <row r="119" spans="8:18" x14ac:dyDescent="0.3">
      <c r="H119" s="123">
        <v>115</v>
      </c>
      <c r="I119" s="135"/>
      <c r="J119" s="422"/>
      <c r="K119" s="157">
        <f t="shared" si="30"/>
        <v>6964.3158634136953</v>
      </c>
      <c r="L119" s="158">
        <f t="shared" si="35"/>
        <v>4699.2684638418996</v>
      </c>
      <c r="M119" s="163">
        <f t="shared" si="32"/>
        <v>4699.2684638418996</v>
      </c>
      <c r="N119" s="164">
        <f t="shared" si="36"/>
        <v>4699.2684638418996</v>
      </c>
      <c r="O119" s="168">
        <f t="shared" si="34"/>
        <v>3524.4513478814247</v>
      </c>
      <c r="P119" s="169">
        <f t="shared" si="37"/>
        <v>4699.2684638418996</v>
      </c>
      <c r="Q119" s="125"/>
      <c r="R119" s="136"/>
    </row>
    <row r="120" spans="8:18" x14ac:dyDescent="0.3">
      <c r="H120" s="111">
        <v>116</v>
      </c>
      <c r="I120" s="135"/>
      <c r="J120" s="422"/>
      <c r="K120" s="157">
        <f t="shared" si="30"/>
        <v>7024.8751317912065</v>
      </c>
      <c r="L120" s="158">
        <f t="shared" si="35"/>
        <v>4740.1316678753083</v>
      </c>
      <c r="M120" s="163">
        <f t="shared" si="32"/>
        <v>4740.1316678753074</v>
      </c>
      <c r="N120" s="164">
        <f t="shared" si="36"/>
        <v>4740.1316678753074</v>
      </c>
      <c r="O120" s="168">
        <f t="shared" si="34"/>
        <v>3555.0987509064807</v>
      </c>
      <c r="P120" s="169">
        <f t="shared" si="37"/>
        <v>4740.1316678753074</v>
      </c>
      <c r="Q120" s="125"/>
      <c r="R120" s="136"/>
    </row>
    <row r="121" spans="8:18" x14ac:dyDescent="0.3">
      <c r="H121" s="111">
        <v>117</v>
      </c>
      <c r="I121" s="135"/>
      <c r="J121" s="422"/>
      <c r="K121" s="157">
        <f t="shared" si="30"/>
        <v>7085.4344001687159</v>
      </c>
      <c r="L121" s="158">
        <f t="shared" si="35"/>
        <v>4780.9948719087151</v>
      </c>
      <c r="M121" s="163">
        <f t="shared" si="32"/>
        <v>4780.9948719087151</v>
      </c>
      <c r="N121" s="164">
        <f t="shared" si="36"/>
        <v>4780.9948719087151</v>
      </c>
      <c r="O121" s="168">
        <f t="shared" si="34"/>
        <v>3585.7461539315364</v>
      </c>
      <c r="P121" s="169">
        <f t="shared" si="37"/>
        <v>4780.9948719087151</v>
      </c>
      <c r="Q121" s="125"/>
      <c r="R121" s="136"/>
    </row>
    <row r="122" spans="8:18" x14ac:dyDescent="0.3">
      <c r="H122" s="111">
        <v>118</v>
      </c>
      <c r="I122" s="135"/>
      <c r="J122" s="422"/>
      <c r="K122" s="157">
        <f t="shared" si="30"/>
        <v>7145.9936685462262</v>
      </c>
      <c r="L122" s="158">
        <f t="shared" si="35"/>
        <v>4821.8580759421229</v>
      </c>
      <c r="M122" s="163">
        <f t="shared" si="32"/>
        <v>4821.8580759421229</v>
      </c>
      <c r="N122" s="164">
        <f t="shared" si="36"/>
        <v>4821.8580759421229</v>
      </c>
      <c r="O122" s="168">
        <f t="shared" si="34"/>
        <v>3616.3935569565929</v>
      </c>
      <c r="P122" s="169">
        <f t="shared" si="37"/>
        <v>4821.8580759421238</v>
      </c>
      <c r="Q122" s="125"/>
      <c r="R122" s="136"/>
    </row>
    <row r="123" spans="8:18" x14ac:dyDescent="0.3">
      <c r="H123" s="111">
        <v>119</v>
      </c>
      <c r="I123" s="135"/>
      <c r="J123" s="422"/>
      <c r="K123" s="157">
        <f t="shared" si="30"/>
        <v>7206.5529369237365</v>
      </c>
      <c r="L123" s="158">
        <f t="shared" si="35"/>
        <v>4862.7212799755307</v>
      </c>
      <c r="M123" s="163">
        <f t="shared" si="32"/>
        <v>4862.7212799755307</v>
      </c>
      <c r="N123" s="164">
        <f t="shared" si="36"/>
        <v>4862.7212799755307</v>
      </c>
      <c r="O123" s="168">
        <f t="shared" si="34"/>
        <v>3647.0409599816485</v>
      </c>
      <c r="P123" s="169">
        <f t="shared" si="37"/>
        <v>4862.7212799755316</v>
      </c>
      <c r="Q123" s="125"/>
      <c r="R123" s="136"/>
    </row>
    <row r="124" spans="8:18" x14ac:dyDescent="0.3">
      <c r="H124" s="123">
        <v>120</v>
      </c>
      <c r="I124" s="135"/>
      <c r="J124" s="422"/>
      <c r="K124" s="157">
        <f t="shared" si="30"/>
        <v>7267.1122053012477</v>
      </c>
      <c r="L124" s="158">
        <f t="shared" si="35"/>
        <v>4903.5844840089394</v>
      </c>
      <c r="M124" s="163">
        <f t="shared" si="32"/>
        <v>4903.5844840089394</v>
      </c>
      <c r="N124" s="164">
        <f t="shared" si="36"/>
        <v>4903.5844840089394</v>
      </c>
      <c r="O124" s="168">
        <f t="shared" si="34"/>
        <v>3677.6883630067036</v>
      </c>
      <c r="P124" s="169">
        <f t="shared" si="37"/>
        <v>4903.5844840089385</v>
      </c>
      <c r="Q124" s="125"/>
      <c r="R124" s="136"/>
    </row>
    <row r="125" spans="8:18" x14ac:dyDescent="0.3">
      <c r="H125" s="111">
        <v>121</v>
      </c>
      <c r="I125" s="135"/>
      <c r="J125" s="422"/>
      <c r="K125" s="157">
        <f t="shared" si="30"/>
        <v>7327.671473678758</v>
      </c>
      <c r="L125" s="158">
        <f t="shared" si="35"/>
        <v>4944.4476880423472</v>
      </c>
      <c r="M125" s="163">
        <f t="shared" si="32"/>
        <v>4944.4476880423463</v>
      </c>
      <c r="N125" s="164">
        <f t="shared" si="36"/>
        <v>4944.4476880423463</v>
      </c>
      <c r="O125" s="168">
        <f t="shared" si="34"/>
        <v>3708.3357660317597</v>
      </c>
      <c r="P125" s="169">
        <f t="shared" si="37"/>
        <v>4944.4476880423463</v>
      </c>
      <c r="Q125" s="125"/>
      <c r="R125" s="136"/>
    </row>
    <row r="126" spans="8:18" x14ac:dyDescent="0.3">
      <c r="H126" s="111">
        <v>122</v>
      </c>
      <c r="I126" s="135"/>
      <c r="J126" s="422"/>
      <c r="K126" s="423"/>
      <c r="L126" s="422"/>
      <c r="M126" s="163">
        <f t="shared" si="32"/>
        <v>4985.3108920757541</v>
      </c>
      <c r="N126" s="164">
        <f t="shared" si="36"/>
        <v>4985.3108920757541</v>
      </c>
      <c r="O126" s="168">
        <f t="shared" si="34"/>
        <v>3738.9831690568158</v>
      </c>
      <c r="P126" s="169">
        <f t="shared" si="37"/>
        <v>4985.3108920757541</v>
      </c>
      <c r="Q126" s="125"/>
      <c r="R126" s="136"/>
    </row>
    <row r="127" spans="8:18" x14ac:dyDescent="0.3">
      <c r="H127" s="111">
        <v>123</v>
      </c>
      <c r="I127" s="135"/>
      <c r="J127" s="422"/>
      <c r="K127" s="423"/>
      <c r="L127" s="422"/>
      <c r="M127" s="163">
        <f t="shared" si="32"/>
        <v>5026.1740961091627</v>
      </c>
      <c r="N127" s="164">
        <f t="shared" si="36"/>
        <v>5026.1740961091627</v>
      </c>
      <c r="O127" s="168">
        <f t="shared" si="34"/>
        <v>3769.6305720818718</v>
      </c>
      <c r="P127" s="169">
        <f t="shared" si="37"/>
        <v>5026.1740961091627</v>
      </c>
      <c r="Q127" s="125"/>
      <c r="R127" s="136"/>
    </row>
    <row r="128" spans="8:18" x14ac:dyDescent="0.3">
      <c r="H128" s="111">
        <v>124</v>
      </c>
      <c r="I128" s="135"/>
      <c r="J128" s="422"/>
      <c r="K128" s="423"/>
      <c r="L128" s="422"/>
      <c r="M128" s="163">
        <f t="shared" si="32"/>
        <v>5067.0373001425705</v>
      </c>
      <c r="N128" s="164">
        <f t="shared" si="36"/>
        <v>5067.0373001425705</v>
      </c>
      <c r="O128" s="168">
        <f t="shared" si="34"/>
        <v>3800.2779751069279</v>
      </c>
      <c r="P128" s="169">
        <f t="shared" si="37"/>
        <v>5067.0373001425705</v>
      </c>
      <c r="Q128" s="125"/>
      <c r="R128" s="136"/>
    </row>
    <row r="129" spans="2:18" x14ac:dyDescent="0.3">
      <c r="H129" s="123">
        <v>125</v>
      </c>
      <c r="I129" s="135"/>
      <c r="J129" s="422"/>
      <c r="K129" s="423"/>
      <c r="L129" s="422"/>
      <c r="M129" s="163">
        <f t="shared" si="32"/>
        <v>5107.9005041759783</v>
      </c>
      <c r="N129" s="164">
        <f t="shared" si="36"/>
        <v>5107.9005041759783</v>
      </c>
      <c r="O129" s="168">
        <f t="shared" si="34"/>
        <v>3830.925378131984</v>
      </c>
      <c r="P129" s="169">
        <f t="shared" si="37"/>
        <v>5107.9005041759783</v>
      </c>
      <c r="Q129" s="125"/>
      <c r="R129" s="136"/>
    </row>
    <row r="130" spans="2:18" x14ac:dyDescent="0.3">
      <c r="H130" s="111">
        <v>126</v>
      </c>
      <c r="I130" s="135"/>
      <c r="J130" s="422"/>
      <c r="K130" s="423"/>
      <c r="L130" s="422"/>
      <c r="M130" s="163">
        <f t="shared" si="32"/>
        <v>5148.7637082093861</v>
      </c>
      <c r="N130" s="164">
        <f t="shared" si="36"/>
        <v>5148.7637082093861</v>
      </c>
      <c r="O130" s="168">
        <f t="shared" si="34"/>
        <v>3861.5727811570391</v>
      </c>
      <c r="P130" s="169">
        <f t="shared" si="37"/>
        <v>5148.7637082093852</v>
      </c>
      <c r="Q130" s="125"/>
      <c r="R130" s="136"/>
    </row>
    <row r="131" spans="2:18" x14ac:dyDescent="0.3">
      <c r="B131" s="415"/>
      <c r="C131" s="417"/>
      <c r="D131" s="417"/>
      <c r="E131" s="417"/>
      <c r="F131" s="415"/>
      <c r="H131" s="111">
        <v>127</v>
      </c>
      <c r="I131" s="135"/>
      <c r="J131" s="422"/>
      <c r="K131" s="423"/>
      <c r="L131" s="422"/>
      <c r="M131" s="163">
        <f t="shared" si="32"/>
        <v>5189.6269122427939</v>
      </c>
      <c r="N131" s="164">
        <f t="shared" si="36"/>
        <v>5189.6269122427939</v>
      </c>
      <c r="O131" s="168">
        <f t="shared" si="34"/>
        <v>3892.2201841820947</v>
      </c>
      <c r="P131" s="169">
        <f t="shared" si="37"/>
        <v>5189.626912242793</v>
      </c>
      <c r="Q131" s="125"/>
      <c r="R131" s="136"/>
    </row>
    <row r="132" spans="2:18" x14ac:dyDescent="0.3">
      <c r="B132" s="415"/>
      <c r="C132" s="415"/>
      <c r="D132" s="415"/>
      <c r="E132" s="415"/>
      <c r="F132" s="415"/>
      <c r="H132" s="111">
        <v>128</v>
      </c>
      <c r="I132" s="135"/>
      <c r="J132" s="422"/>
      <c r="K132" s="423"/>
      <c r="L132" s="422"/>
      <c r="M132" s="163">
        <f t="shared" si="32"/>
        <v>5230.4901162762017</v>
      </c>
      <c r="N132" s="164">
        <f t="shared" si="36"/>
        <v>5230.4901162762017</v>
      </c>
      <c r="O132" s="168">
        <f t="shared" si="34"/>
        <v>3922.8675872071512</v>
      </c>
      <c r="P132" s="169">
        <f t="shared" si="37"/>
        <v>5230.4901162762017</v>
      </c>
      <c r="Q132" s="125"/>
      <c r="R132" s="136"/>
    </row>
    <row r="133" spans="2:18" x14ac:dyDescent="0.3">
      <c r="B133" s="415"/>
      <c r="C133" s="416"/>
      <c r="D133" s="416"/>
      <c r="E133" s="416"/>
      <c r="F133" s="415"/>
      <c r="H133" s="111">
        <v>129</v>
      </c>
      <c r="I133" s="135"/>
      <c r="J133" s="422"/>
      <c r="K133" s="423"/>
      <c r="L133" s="422"/>
      <c r="M133" s="163">
        <f t="shared" si="32"/>
        <v>5271.3533203096094</v>
      </c>
      <c r="N133" s="164">
        <f t="shared" si="36"/>
        <v>5271.3533203096094</v>
      </c>
      <c r="O133" s="168">
        <f t="shared" si="34"/>
        <v>3953.5149902322069</v>
      </c>
      <c r="P133" s="169">
        <f t="shared" si="37"/>
        <v>5271.3533203096094</v>
      </c>
      <c r="Q133" s="125"/>
      <c r="R133" s="136"/>
    </row>
    <row r="134" spans="2:18" x14ac:dyDescent="0.3">
      <c r="B134" s="415"/>
      <c r="C134" s="416"/>
      <c r="D134" s="416"/>
      <c r="E134" s="416"/>
      <c r="F134" s="415"/>
      <c r="H134" s="123">
        <v>130</v>
      </c>
      <c r="I134" s="135"/>
      <c r="J134" s="422"/>
      <c r="K134" s="423"/>
      <c r="L134" s="422"/>
      <c r="M134" s="163">
        <f t="shared" si="32"/>
        <v>5312.2165243430172</v>
      </c>
      <c r="N134" s="164">
        <f t="shared" si="36"/>
        <v>5312.2165243430172</v>
      </c>
      <c r="O134" s="168">
        <f t="shared" si="34"/>
        <v>3984.1623932572634</v>
      </c>
      <c r="P134" s="169">
        <f t="shared" si="37"/>
        <v>5312.2165243430181</v>
      </c>
      <c r="Q134" s="125"/>
      <c r="R134" s="136"/>
    </row>
    <row r="135" spans="2:18" x14ac:dyDescent="0.3">
      <c r="B135" s="415"/>
      <c r="C135" s="416"/>
      <c r="D135" s="416"/>
      <c r="E135" s="416"/>
      <c r="F135" s="415"/>
      <c r="H135" s="111">
        <v>131</v>
      </c>
      <c r="I135" s="135"/>
      <c r="J135" s="422"/>
      <c r="K135" s="423"/>
      <c r="L135" s="422"/>
      <c r="M135" s="163">
        <f t="shared" si="32"/>
        <v>5353.079728376425</v>
      </c>
      <c r="N135" s="164">
        <f t="shared" si="36"/>
        <v>5353.079728376425</v>
      </c>
      <c r="O135" s="168">
        <f t="shared" si="34"/>
        <v>4014.8097962823185</v>
      </c>
      <c r="P135" s="169">
        <f t="shared" si="37"/>
        <v>5353.079728376425</v>
      </c>
      <c r="Q135" s="125"/>
      <c r="R135" s="136"/>
    </row>
    <row r="136" spans="2:18" x14ac:dyDescent="0.3">
      <c r="B136" s="415"/>
      <c r="C136" s="417"/>
      <c r="D136" s="417"/>
      <c r="E136" s="417"/>
      <c r="F136" s="415"/>
      <c r="H136" s="111">
        <v>132</v>
      </c>
      <c r="I136" s="135"/>
      <c r="J136" s="422"/>
      <c r="K136" s="423"/>
      <c r="L136" s="422"/>
      <c r="M136" s="163">
        <f t="shared" si="32"/>
        <v>5393.9429324098337</v>
      </c>
      <c r="N136" s="164">
        <f t="shared" si="36"/>
        <v>5393.9429324098337</v>
      </c>
      <c r="O136" s="168">
        <f t="shared" si="34"/>
        <v>4045.4571993073741</v>
      </c>
      <c r="P136" s="169">
        <f t="shared" si="37"/>
        <v>5393.9429324098319</v>
      </c>
      <c r="Q136" s="125"/>
      <c r="R136" s="136"/>
    </row>
    <row r="137" spans="2:18" x14ac:dyDescent="0.3">
      <c r="B137" s="415"/>
      <c r="C137" s="415"/>
      <c r="D137" s="415"/>
      <c r="E137" s="415"/>
      <c r="F137" s="415"/>
      <c r="H137" s="111">
        <v>133</v>
      </c>
      <c r="I137" s="135"/>
      <c r="J137" s="422"/>
      <c r="K137" s="423"/>
      <c r="L137" s="422"/>
      <c r="M137" s="163">
        <f t="shared" si="32"/>
        <v>5434.8061364432406</v>
      </c>
      <c r="N137" s="164">
        <f t="shared" si="36"/>
        <v>5434.8061364432406</v>
      </c>
      <c r="O137" s="168">
        <f t="shared" si="34"/>
        <v>4076.1046023324302</v>
      </c>
      <c r="P137" s="169">
        <f t="shared" si="37"/>
        <v>5434.8061364432406</v>
      </c>
      <c r="Q137" s="125"/>
      <c r="R137" s="136"/>
    </row>
    <row r="138" spans="2:18" x14ac:dyDescent="0.3">
      <c r="B138" s="415"/>
      <c r="C138" s="415"/>
      <c r="D138" s="415"/>
      <c r="E138" s="415"/>
      <c r="F138" s="415"/>
      <c r="H138" s="111">
        <v>134</v>
      </c>
      <c r="I138" s="135"/>
      <c r="J138" s="422"/>
      <c r="K138" s="423"/>
      <c r="L138" s="422"/>
      <c r="M138" s="163">
        <f t="shared" si="32"/>
        <v>5475.6693404766493</v>
      </c>
      <c r="N138" s="164">
        <f t="shared" si="36"/>
        <v>5475.6693404766493</v>
      </c>
      <c r="O138" s="168">
        <f t="shared" si="34"/>
        <v>4106.7520053574863</v>
      </c>
      <c r="P138" s="169">
        <f t="shared" si="37"/>
        <v>5475.6693404766484</v>
      </c>
      <c r="Q138" s="125"/>
      <c r="R138" s="136"/>
    </row>
    <row r="139" spans="2:18" x14ac:dyDescent="0.3">
      <c r="B139" s="415"/>
      <c r="C139" s="417"/>
      <c r="D139" s="417"/>
      <c r="E139" s="417"/>
      <c r="F139" s="415"/>
      <c r="H139" s="123">
        <v>135</v>
      </c>
      <c r="I139" s="135"/>
      <c r="J139" s="422"/>
      <c r="K139" s="423"/>
      <c r="L139" s="422"/>
      <c r="M139" s="163">
        <f t="shared" si="32"/>
        <v>5516.5325445100571</v>
      </c>
      <c r="N139" s="164">
        <f t="shared" si="36"/>
        <v>5516.5325445100571</v>
      </c>
      <c r="O139" s="168">
        <f t="shared" si="34"/>
        <v>4137.3994083825419</v>
      </c>
      <c r="P139" s="169">
        <f t="shared" si="37"/>
        <v>5516.5325445100561</v>
      </c>
      <c r="Q139" s="125"/>
      <c r="R139" s="136"/>
    </row>
    <row r="140" spans="2:18" x14ac:dyDescent="0.3">
      <c r="B140" s="415"/>
      <c r="C140" s="415"/>
      <c r="D140" s="415"/>
      <c r="E140" s="415"/>
      <c r="F140" s="415"/>
      <c r="H140" s="111">
        <v>136</v>
      </c>
      <c r="I140" s="135"/>
      <c r="J140" s="422"/>
      <c r="K140" s="423"/>
      <c r="L140" s="422"/>
      <c r="M140" s="163">
        <f t="shared" si="32"/>
        <v>5557.3957485434639</v>
      </c>
      <c r="N140" s="164">
        <f t="shared" si="36"/>
        <v>5557.3957485434639</v>
      </c>
      <c r="O140" s="168">
        <f t="shared" si="34"/>
        <v>4168.0468114075984</v>
      </c>
      <c r="P140" s="169">
        <f t="shared" si="37"/>
        <v>5557.3957485434648</v>
      </c>
      <c r="Q140" s="125"/>
      <c r="R140" s="136"/>
    </row>
    <row r="141" spans="2:18" x14ac:dyDescent="0.3">
      <c r="B141" s="415"/>
      <c r="C141" s="415"/>
      <c r="D141" s="418"/>
      <c r="E141" s="418"/>
      <c r="F141" s="415"/>
      <c r="H141" s="111">
        <v>137</v>
      </c>
      <c r="I141" s="135"/>
      <c r="J141" s="422"/>
      <c r="K141" s="423"/>
      <c r="L141" s="422"/>
      <c r="M141" s="163">
        <f t="shared" si="32"/>
        <v>5598.2589525768717</v>
      </c>
      <c r="N141" s="164">
        <f t="shared" si="36"/>
        <v>5598.2589525768717</v>
      </c>
      <c r="O141" s="168">
        <f t="shared" si="34"/>
        <v>4198.694214432654</v>
      </c>
      <c r="P141" s="169">
        <f t="shared" si="37"/>
        <v>5598.2589525768717</v>
      </c>
      <c r="Q141" s="125"/>
      <c r="R141" s="136"/>
    </row>
    <row r="142" spans="2:18" x14ac:dyDescent="0.3">
      <c r="B142" s="415"/>
      <c r="C142" s="415"/>
      <c r="D142" s="418"/>
      <c r="E142" s="418"/>
      <c r="F142" s="415"/>
      <c r="H142" s="111">
        <v>138</v>
      </c>
      <c r="I142" s="135"/>
      <c r="J142" s="422"/>
      <c r="K142" s="423"/>
      <c r="L142" s="422"/>
      <c r="M142" s="163">
        <f t="shared" si="32"/>
        <v>5639.1221566102804</v>
      </c>
      <c r="N142" s="164">
        <f t="shared" si="36"/>
        <v>5639.1221566102804</v>
      </c>
      <c r="O142" s="168">
        <f t="shared" si="34"/>
        <v>4229.3416174577096</v>
      </c>
      <c r="P142" s="169">
        <f t="shared" si="37"/>
        <v>5639.1221566102795</v>
      </c>
      <c r="Q142" s="125"/>
      <c r="R142" s="136"/>
    </row>
    <row r="143" spans="2:18" x14ac:dyDescent="0.3">
      <c r="B143" s="415"/>
      <c r="C143" s="415"/>
      <c r="D143" s="418"/>
      <c r="E143" s="418"/>
      <c r="F143" s="415"/>
      <c r="H143" s="111">
        <v>139</v>
      </c>
      <c r="I143" s="135"/>
      <c r="J143" s="422"/>
      <c r="K143" s="423"/>
      <c r="L143" s="422"/>
      <c r="M143" s="163">
        <f t="shared" si="32"/>
        <v>5679.9853606436873</v>
      </c>
      <c r="N143" s="164">
        <f t="shared" si="36"/>
        <v>5679.9853606436873</v>
      </c>
      <c r="O143" s="168">
        <f t="shared" si="34"/>
        <v>4259.9890204827652</v>
      </c>
      <c r="P143" s="169">
        <f t="shared" si="37"/>
        <v>5679.9853606436873</v>
      </c>
      <c r="Q143" s="125"/>
      <c r="R143" s="136"/>
    </row>
    <row r="144" spans="2:18" x14ac:dyDescent="0.3">
      <c r="B144" s="415"/>
      <c r="C144" s="419"/>
      <c r="D144" s="418"/>
      <c r="E144" s="420"/>
      <c r="F144" s="415"/>
      <c r="H144" s="123">
        <v>140</v>
      </c>
      <c r="I144" s="135"/>
      <c r="J144" s="422"/>
      <c r="K144" s="423"/>
      <c r="L144" s="422"/>
      <c r="M144" s="163">
        <f t="shared" si="32"/>
        <v>5720.8485646770951</v>
      </c>
      <c r="N144" s="164">
        <f t="shared" ref="N144:N175" si="38">M144/$D$32</f>
        <v>5720.8485646770951</v>
      </c>
      <c r="O144" s="168">
        <f t="shared" si="34"/>
        <v>4290.6364235078217</v>
      </c>
      <c r="P144" s="169">
        <f t="shared" si="37"/>
        <v>5720.848564677096</v>
      </c>
      <c r="Q144" s="125"/>
      <c r="R144" s="136"/>
    </row>
    <row r="145" spans="2:18" x14ac:dyDescent="0.3">
      <c r="B145" s="415"/>
      <c r="C145" s="415"/>
      <c r="D145" s="418"/>
      <c r="E145" s="418"/>
      <c r="F145" s="415"/>
      <c r="H145" s="111">
        <v>141</v>
      </c>
      <c r="I145" s="135"/>
      <c r="J145" s="422"/>
      <c r="K145" s="423"/>
      <c r="L145" s="422"/>
      <c r="M145" s="163">
        <f t="shared" ref="M145:M154" si="39">(H145*$E$32*336)/$E$22</f>
        <v>5761.7117687105028</v>
      </c>
      <c r="N145" s="164">
        <f t="shared" si="38"/>
        <v>5761.7117687105028</v>
      </c>
      <c r="O145" s="168">
        <f t="shared" si="34"/>
        <v>4321.2838265328774</v>
      </c>
      <c r="P145" s="169">
        <f t="shared" si="37"/>
        <v>5761.7117687105028</v>
      </c>
      <c r="Q145" s="125"/>
      <c r="R145" s="136"/>
    </row>
    <row r="146" spans="2:18" x14ac:dyDescent="0.3">
      <c r="B146" s="415"/>
      <c r="C146" s="415"/>
      <c r="D146" s="418"/>
      <c r="E146" s="418"/>
      <c r="F146" s="415"/>
      <c r="H146" s="111">
        <v>142</v>
      </c>
      <c r="I146" s="135"/>
      <c r="J146" s="422"/>
      <c r="K146" s="423"/>
      <c r="L146" s="422"/>
      <c r="M146" s="163">
        <f t="shared" si="39"/>
        <v>5802.5749727439115</v>
      </c>
      <c r="N146" s="164">
        <f t="shared" si="38"/>
        <v>5802.5749727439115</v>
      </c>
      <c r="O146" s="168">
        <f t="shared" si="34"/>
        <v>4351.931229557933</v>
      </c>
      <c r="P146" s="169">
        <f t="shared" si="37"/>
        <v>5802.5749727439106</v>
      </c>
      <c r="Q146" s="125"/>
      <c r="R146" s="136"/>
    </row>
    <row r="147" spans="2:18" x14ac:dyDescent="0.3">
      <c r="B147" s="415"/>
      <c r="C147" s="419"/>
      <c r="D147" s="418"/>
      <c r="E147" s="420"/>
      <c r="F147" s="415"/>
      <c r="H147" s="111">
        <v>143</v>
      </c>
      <c r="I147" s="135"/>
      <c r="J147" s="422"/>
      <c r="K147" s="423"/>
      <c r="L147" s="422"/>
      <c r="M147" s="163">
        <f t="shared" si="39"/>
        <v>5843.4381767773193</v>
      </c>
      <c r="N147" s="164">
        <f t="shared" si="38"/>
        <v>5843.4381767773193</v>
      </c>
      <c r="O147" s="168">
        <f t="shared" si="34"/>
        <v>4382.5786325829895</v>
      </c>
      <c r="P147" s="169">
        <f t="shared" ref="P147:P178" si="40">O147/$D$33</f>
        <v>5843.4381767773193</v>
      </c>
      <c r="Q147" s="125"/>
      <c r="R147" s="136"/>
    </row>
    <row r="148" spans="2:18" x14ac:dyDescent="0.3">
      <c r="B148" s="415"/>
      <c r="C148" s="415"/>
      <c r="D148" s="418"/>
      <c r="E148" s="418"/>
      <c r="F148" s="415"/>
      <c r="H148" s="111">
        <v>144</v>
      </c>
      <c r="I148" s="135"/>
      <c r="J148" s="422"/>
      <c r="K148" s="423"/>
      <c r="L148" s="422"/>
      <c r="M148" s="163">
        <f t="shared" si="39"/>
        <v>5884.3013808107271</v>
      </c>
      <c r="N148" s="164">
        <f t="shared" si="38"/>
        <v>5884.3013808107271</v>
      </c>
      <c r="O148" s="168">
        <f t="shared" ref="O148:O154" si="41">(H148*$E$33*336)/$E$22</f>
        <v>4413.2260356080451</v>
      </c>
      <c r="P148" s="169">
        <f t="shared" si="40"/>
        <v>5884.3013808107271</v>
      </c>
      <c r="Q148" s="125"/>
      <c r="R148" s="136"/>
    </row>
    <row r="149" spans="2:18" x14ac:dyDescent="0.3">
      <c r="B149" s="415"/>
      <c r="C149" s="415"/>
      <c r="D149" s="418"/>
      <c r="E149" s="418"/>
      <c r="F149" s="415"/>
      <c r="H149" s="123">
        <v>145</v>
      </c>
      <c r="I149" s="135"/>
      <c r="J149" s="422"/>
      <c r="K149" s="423"/>
      <c r="L149" s="422"/>
      <c r="M149" s="163">
        <f t="shared" si="39"/>
        <v>5925.1645848441349</v>
      </c>
      <c r="N149" s="164">
        <f t="shared" si="38"/>
        <v>5925.1645848441349</v>
      </c>
      <c r="O149" s="168">
        <f t="shared" si="41"/>
        <v>4443.8734386331007</v>
      </c>
      <c r="P149" s="169">
        <f t="shared" si="40"/>
        <v>5925.164584844134</v>
      </c>
      <c r="Q149" s="125"/>
      <c r="R149" s="136"/>
    </row>
    <row r="150" spans="2:18" x14ac:dyDescent="0.3">
      <c r="B150" s="415"/>
      <c r="C150" s="415"/>
      <c r="D150" s="418"/>
      <c r="E150" s="418"/>
      <c r="F150" s="415"/>
      <c r="H150" s="111">
        <v>146</v>
      </c>
      <c r="I150" s="135"/>
      <c r="J150" s="422"/>
      <c r="K150" s="423"/>
      <c r="L150" s="422"/>
      <c r="M150" s="163">
        <f t="shared" si="39"/>
        <v>5966.0277888775418</v>
      </c>
      <c r="N150" s="164">
        <f t="shared" si="38"/>
        <v>5966.0277888775418</v>
      </c>
      <c r="O150" s="168">
        <f t="shared" si="41"/>
        <v>4474.5208416581563</v>
      </c>
      <c r="P150" s="169">
        <f t="shared" si="40"/>
        <v>5966.0277888775418</v>
      </c>
      <c r="Q150" s="125"/>
      <c r="R150" s="136"/>
    </row>
    <row r="151" spans="2:18" x14ac:dyDescent="0.3">
      <c r="B151" s="415"/>
      <c r="C151" s="415"/>
      <c r="D151" s="418"/>
      <c r="E151" s="418"/>
      <c r="F151" s="415"/>
      <c r="H151" s="111">
        <v>147</v>
      </c>
      <c r="I151" s="135"/>
      <c r="J151" s="422"/>
      <c r="K151" s="423"/>
      <c r="L151" s="422"/>
      <c r="M151" s="163">
        <f t="shared" si="39"/>
        <v>6006.8909929109504</v>
      </c>
      <c r="N151" s="164">
        <f t="shared" si="38"/>
        <v>6006.8909929109504</v>
      </c>
      <c r="O151" s="168">
        <f t="shared" si="41"/>
        <v>4505.1682446832128</v>
      </c>
      <c r="P151" s="169">
        <f t="shared" si="40"/>
        <v>6006.8909929109504</v>
      </c>
      <c r="Q151" s="125"/>
      <c r="R151" s="136"/>
    </row>
    <row r="152" spans="2:18" x14ac:dyDescent="0.3">
      <c r="B152" s="415"/>
      <c r="C152" s="415"/>
      <c r="D152" s="418"/>
      <c r="E152" s="418"/>
      <c r="F152" s="415"/>
      <c r="H152" s="111">
        <v>148</v>
      </c>
      <c r="I152" s="135"/>
      <c r="J152" s="422"/>
      <c r="K152" s="423"/>
      <c r="L152" s="422"/>
      <c r="M152" s="163">
        <f t="shared" si="39"/>
        <v>6047.7541969443582</v>
      </c>
      <c r="N152" s="164">
        <f t="shared" si="38"/>
        <v>6047.7541969443582</v>
      </c>
      <c r="O152" s="168">
        <f t="shared" si="41"/>
        <v>4535.8156477082684</v>
      </c>
      <c r="P152" s="169">
        <f t="shared" si="40"/>
        <v>6047.7541969443582</v>
      </c>
      <c r="Q152" s="125"/>
      <c r="R152" s="136"/>
    </row>
    <row r="153" spans="2:18" x14ac:dyDescent="0.3">
      <c r="H153" s="111">
        <v>149</v>
      </c>
      <c r="I153" s="135"/>
      <c r="J153" s="422"/>
      <c r="K153" s="423"/>
      <c r="L153" s="422"/>
      <c r="M153" s="163">
        <f t="shared" si="39"/>
        <v>6088.617400977766</v>
      </c>
      <c r="N153" s="164">
        <f t="shared" si="38"/>
        <v>6088.617400977766</v>
      </c>
      <c r="O153" s="168">
        <f t="shared" si="41"/>
        <v>4566.4630507333241</v>
      </c>
      <c r="P153" s="169">
        <f t="shared" si="40"/>
        <v>6088.6174009777651</v>
      </c>
      <c r="Q153" s="125"/>
      <c r="R153" s="136"/>
    </row>
    <row r="154" spans="2:18" ht="17.25" thickBot="1" x14ac:dyDescent="0.35">
      <c r="H154" s="129">
        <v>150</v>
      </c>
      <c r="I154" s="137"/>
      <c r="J154" s="138"/>
      <c r="K154" s="139"/>
      <c r="L154" s="138"/>
      <c r="M154" s="327">
        <f t="shared" si="39"/>
        <v>6129.4806050111738</v>
      </c>
      <c r="N154" s="328">
        <f t="shared" si="38"/>
        <v>6129.4806050111738</v>
      </c>
      <c r="O154" s="207">
        <f t="shared" si="41"/>
        <v>4597.1104537583797</v>
      </c>
      <c r="P154" s="208">
        <f t="shared" si="40"/>
        <v>6129.4806050111729</v>
      </c>
      <c r="Q154" s="133"/>
      <c r="R154" s="140"/>
    </row>
  </sheetData>
  <mergeCells count="45">
    <mergeCell ref="C59:E59"/>
    <mergeCell ref="AC4:AD4"/>
    <mergeCell ref="C27:E27"/>
    <mergeCell ref="C28:E28"/>
    <mergeCell ref="U4:V4"/>
    <mergeCell ref="M8:N8"/>
    <mergeCell ref="O8:P8"/>
    <mergeCell ref="M9:N9"/>
    <mergeCell ref="O9:P9"/>
    <mergeCell ref="B6:F6"/>
    <mergeCell ref="K6:L6"/>
    <mergeCell ref="M6:N6"/>
    <mergeCell ref="B1:AD1"/>
    <mergeCell ref="A1:A4"/>
    <mergeCell ref="C38:E38"/>
    <mergeCell ref="C39:E39"/>
    <mergeCell ref="C49:E49"/>
    <mergeCell ref="W4:X4"/>
    <mergeCell ref="Y4:Z4"/>
    <mergeCell ref="AA4:AB4"/>
    <mergeCell ref="AC2:AD2"/>
    <mergeCell ref="B3:G3"/>
    <mergeCell ref="B4:G4"/>
    <mergeCell ref="I4:J4"/>
    <mergeCell ref="K4:L4"/>
    <mergeCell ref="M4:N4"/>
    <mergeCell ref="O4:P4"/>
    <mergeCell ref="Q4:R4"/>
    <mergeCell ref="U2:V2"/>
    <mergeCell ref="W2:X2"/>
    <mergeCell ref="Y2:Z2"/>
    <mergeCell ref="AA2:AB2"/>
    <mergeCell ref="B2:C2"/>
    <mergeCell ref="D2:G2"/>
    <mergeCell ref="I2:J2"/>
    <mergeCell ref="K2:L2"/>
    <mergeCell ref="M2:N2"/>
    <mergeCell ref="O2:P2"/>
    <mergeCell ref="Q2:R2"/>
    <mergeCell ref="K9:L9"/>
    <mergeCell ref="O6:P6"/>
    <mergeCell ref="K7:L7"/>
    <mergeCell ref="M7:N7"/>
    <mergeCell ref="O7:P7"/>
    <mergeCell ref="K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WDH Calculator</vt:lpstr>
      <vt:lpstr>WDH Visual</vt:lpstr>
      <vt:lpstr>WCH Calculator</vt:lpstr>
      <vt:lpstr>SUV Tow Ratings</vt:lpstr>
      <vt:lpstr>Tire-Trans-Crawl Calculators</vt:lpstr>
      <vt:lpstr>10SP RPMs Chart</vt:lpstr>
      <vt:lpstr>6SP RPMs Chart</vt:lpstr>
      <vt:lpstr>4SP RPMs Chart</vt:lpstr>
      <vt:lpstr>HD 4SP RPMs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A. Burns Family</dc:creator>
  <cp:lastModifiedBy>J. A. Burns Family</cp:lastModifiedBy>
  <dcterms:created xsi:type="dcterms:W3CDTF">2020-01-30T19:28:53Z</dcterms:created>
  <dcterms:modified xsi:type="dcterms:W3CDTF">2022-07-14T19:01:51Z</dcterms:modified>
</cp:coreProperties>
</file>